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5" windowWidth="15150" windowHeight="11640" activeTab="6"/>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<sst xmlns="http://schemas.openxmlformats.org/spreadsheetml/2006/main" count="1109" uniqueCount="850">
  <si>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</si>
  <si>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</si>
  <si>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</si>
  <si>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</si>
  <si>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</si>
  <si>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</si>
  <si>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</si>
  <si>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</si>
  <si>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</si>
  <si>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</si>
  <si>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</si>
  <si>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</si>
  <si>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</si>
  <si>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</si>
  <si>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</si>
  <si>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</si>
  <si>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</si>
  <si>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</si>
  <si>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</si>
  <si>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</si>
  <si>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</si>
  <si>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</si>
  <si>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</si>
  <si>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</si>
  <si>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</si>
  <si>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</si>
  <si>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</si>
  <si>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</si>
  <si>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</si>
  <si>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</si>
  <si>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</si>
  <si>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</si>
  <si>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</si>
  <si>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</si>
  <si>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</si>
  <si>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</si>
  <si>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</si>
  <si>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</si>
  <si>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</si>
  <si>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</si>
  <si>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</si>
  <si>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</si>
  <si>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</si>
  <si>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</si>
  <si>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</si>
  <si>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</si>
  <si>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</si>
  <si>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</si>
  <si>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</si>
  <si>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</si>
  <si>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</si>
  <si>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</si>
  <si>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</si>
  <si>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</si>
  <si>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NE</t>
  </si>
  <si>
    <t>2004-12</t>
  </si>
  <si>
    <t>03999092</t>
  </si>
  <si>
    <t>010000576</t>
  </si>
  <si>
    <t>SLATINSKA BANKA D.D. SLATINA</t>
  </si>
  <si>
    <t>SLATINA</t>
  </si>
  <si>
    <t>VLADIMIRA NAZORA 2</t>
  </si>
  <si>
    <t>033551526</t>
  </si>
  <si>
    <t>033551566</t>
  </si>
  <si>
    <t>slatinska-banka@slatinska-banka.hr</t>
  </si>
  <si>
    <t>www.slatinska-banka.hr</t>
  </si>
  <si>
    <t>65121</t>
  </si>
  <si>
    <t>U promatranom tromjesečju nije bilo podjele dionica.</t>
  </si>
  <si>
    <t>2412009-1039990928</t>
  </si>
  <si>
    <t>BANKARSTVO</t>
  </si>
  <si>
    <t>HNB</t>
  </si>
  <si>
    <t>ANGELINA HORVAT</t>
  </si>
  <si>
    <t>33520 SLATINA</t>
  </si>
  <si>
    <t>KRALJA ZVONIMIRA 117</t>
  </si>
  <si>
    <t>ELVIS MALIŠ</t>
  </si>
  <si>
    <t>33154 ČAČINCI</t>
  </si>
  <si>
    <t>RAVNA ULICA 77</t>
  </si>
  <si>
    <t>ANTE ŠIMARA</t>
  </si>
  <si>
    <t>GROFA JANKA DRAŠKOVIĆA 41</t>
  </si>
  <si>
    <t>MARIJA MALEKOVIĆ</t>
  </si>
  <si>
    <t>DOBRIŠE CESARIĆA 3</t>
  </si>
  <si>
    <t>RUŽICA ŠIMARA</t>
  </si>
  <si>
    <t xml:space="preserve">SANDRA ŠIMARA </t>
  </si>
  <si>
    <t>LJILJANA KATAVIĆ</t>
  </si>
  <si>
    <t>31540 DONJI MIHOLJAC</t>
  </si>
  <si>
    <t>DOBRIŠE CESARIĆA 23</t>
  </si>
  <si>
    <t>A</t>
  </si>
  <si>
    <t>B</t>
  </si>
  <si>
    <t>HRSNBARA0003</t>
  </si>
  <si>
    <t>HRSNBAPA0005</t>
  </si>
  <si>
    <t>REVIDICON d.o.o. VARAŽDIN</t>
  </si>
  <si>
    <t>42000 VARAŽDIN</t>
  </si>
  <si>
    <t>ANKICE OPOLSKI 2</t>
  </si>
  <si>
    <t>VARAŽDINSKA BURZA d.d. VARAŽDIN</t>
  </si>
  <si>
    <t>JDD-KOTACIJA JDD</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</si>
  <si>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</si>
  <si>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</si>
  <si>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</si>
  <si>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</si>
  <si>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</si>
  <si>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</si>
  <si>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</si>
  <si>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</si>
  <si>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</si>
  <si>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</si>
  <si>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</si>
  <si>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</si>
  <si>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</si>
  <si>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</si>
  <si>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</si>
  <si>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</si>
  <si>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</si>
  <si>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</si>
  <si>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</si>
  <si>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</si>
  <si>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</si>
  <si>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</si>
  <si>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</si>
  <si>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</si>
  <si>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</si>
  <si>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</si>
  <si>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</si>
  <si>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</si>
  <si>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</si>
  <si>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</si>
  <si>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</si>
  <si>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</si>
  <si>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</si>
  <si>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</si>
  <si>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</si>
  <si>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</si>
  <si>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</si>
  <si>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</si>
  <si>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</si>
  <si>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</si>
  <si>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</si>
  <si>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</si>
  <si>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</si>
  <si>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</si>
  <si>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</si>
  <si>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</si>
  <si>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</si>
  <si>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</si>
  <si>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</si>
  <si>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</si>
  <si>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</si>
  <si>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</si>
  <si>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</si>
  <si>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</si>
  <si>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</si>
  <si>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</si>
  <si>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</si>
  <si>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</si>
  <si>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</si>
  <si>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</si>
  <si>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</si>
  <si>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</si>
  <si>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</si>
  <si>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</si>
  <si>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</si>
  <si>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</si>
  <si>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</si>
  <si>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</si>
  <si>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</si>
  <si>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</si>
  <si>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</si>
  <si>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</si>
  <si>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</si>
  <si>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</si>
  <si>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</si>
  <si>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</si>
  <si>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</si>
  <si>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</si>
  <si>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</si>
  <si>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</si>
  <si>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</si>
  <si>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</si>
  <si>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</si>
  <si>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</si>
  <si>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</si>
  <si>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</si>
  <si>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</si>
  <si>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</si>
  <si>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</si>
  <si>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</si>
  <si>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</si>
  <si>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</si>
  <si>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</si>
  <si>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</si>
  <si>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</si>
  <si>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</si>
  <si>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</si>
  <si>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</si>
  <si>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</si>
  <si>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</si>
  <si>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</si>
  <si>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</si>
  <si>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</si>
  <si>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</si>
  <si>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</si>
  <si>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</si>
  <si>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</si>
  <si>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</si>
  <si>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</si>
  <si>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</si>
  <si>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</si>
  <si>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</si>
  <si>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</si>
  <si>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</si>
  <si>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</si>
  <si>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</si>
  <si>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</si>
  <si>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</si>
  <si>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</si>
  <si>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</si>
  <si>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</si>
  <si>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</si>
  <si>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</si>
  <si>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</si>
  <si>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</si>
  <si>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</si>
  <si>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</si>
  <si>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</si>
  <si>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</si>
  <si>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</si>
  <si>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</si>
  <si>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</si>
  <si>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</si>
  <si>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</si>
  <si>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</si>
  <si>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</si>
  <si>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</si>
  <si>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</si>
  <si>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</si>
  <si>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</si>
  <si>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</si>
  <si>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</si>
  <si>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</si>
  <si>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</si>
  <si>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</si>
  <si>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</si>
  <si>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</si>
  <si>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</si>
  <si>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</si>
  <si>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</si>
  <si>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</si>
  <si>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</si>
  <si>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</si>
  <si>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</si>
  <si>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</si>
  <si>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</si>
  <si>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</si>
  <si>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</si>
  <si>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</si>
  <si>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</si>
  <si>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</si>
  <si>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</si>
  <si>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</si>
  <si>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</si>
  <si>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</si>
  <si>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</si>
  <si>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</si>
  <si>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</si>
  <si>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</si>
  <si>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</si>
  <si>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</si>
  <si>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</si>
  <si>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</si>
  <si>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</si>
  <si>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</si>
  <si>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</si>
  <si>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</si>
  <si>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</si>
  <si>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</si>
  <si>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</si>
  <si>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</si>
  <si>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</si>
  <si>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</si>
  <si>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</si>
  <si>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</si>
  <si>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</si>
  <si>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</si>
  <si>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</si>
  <si>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</si>
  <si>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</si>
  <si>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</si>
  <si>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</si>
  <si>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</si>
  <si>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</si>
  <si>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</si>
  <si>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</si>
  <si>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</si>
  <si>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</si>
  <si>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</si>
  <si>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</si>
  <si>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</si>
  <si>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</si>
  <si>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</si>
  <si>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</si>
  <si>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</si>
  <si>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</si>
  <si>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</si>
  <si>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</si>
  <si>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</si>
  <si>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</si>
  <si>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</si>
  <si>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</si>
  <si>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</si>
  <si>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</si>
  <si>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</si>
  <si>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</si>
  <si>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</si>
  <si>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</si>
  <si>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</si>
  <si>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</si>
  <si>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</si>
  <si>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</si>
  <si>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</si>
  <si>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</si>
  <si>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</si>
  <si>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</si>
  <si>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</si>
  <si>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</si>
  <si>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</si>
  <si>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</si>
  <si>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</si>
  <si>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</si>
  <si>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</si>
  <si>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</si>
  <si>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</si>
  <si>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</si>
  <si>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</si>
  <si>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</si>
  <si>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</si>
  <si>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</si>
  <si>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</si>
  <si>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</si>
  <si>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</si>
  <si>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</si>
  <si>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</si>
  <si>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</si>
  <si>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</si>
  <si>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</si>
  <si>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</si>
  <si>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</si>
  <si>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</si>
  <si>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</si>
  <si>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</si>
  <si>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</si>
  <si>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</si>
  <si>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</si>
  <si>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</si>
  <si>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</si>
  <si>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</si>
  <si>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</si>
  <si>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</si>
  <si>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</si>
  <si>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</si>
  <si>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</si>
  <si>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</si>
  <si>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</si>
  <si>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</si>
  <si>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</si>
  <si>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</si>
  <si>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</si>
  <si>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</si>
  <si>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</si>
  <si>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</si>
  <si>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</si>
  <si>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</si>
  <si>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</si>
  <si>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</si>
  <si>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</si>
  <si>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</si>
  <si>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</si>
  <si>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</si>
  <si>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</si>
  <si>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</si>
  <si>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</si>
  <si>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</si>
  <si>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</si>
  <si>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</si>
  <si>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</si>
  <si>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</si>
  <si>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</si>
  <si>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</si>
  <si>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</si>
  <si>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</si>
  <si>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</si>
  <si>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</si>
  <si>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</si>
  <si>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</si>
  <si>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</si>
  <si>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</si>
  <si>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</si>
  <si>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</si>
  <si>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</si>
  <si>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</si>
  <si>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</si>
  <si>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</si>
  <si>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</si>
  <si>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</si>
  <si>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</si>
  <si>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</si>
  <si>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</si>
  <si>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</si>
  <si>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</si>
  <si>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</si>
  <si>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</si>
  <si>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</si>
  <si>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</si>
  <si>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</si>
  <si>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</si>
  <si>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</si>
  <si>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</si>
  <si>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</si>
  <si>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</si>
  <si>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</si>
  <si>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</si>
  <si>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</si>
  <si>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</si>
  <si>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</si>
  <si>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</si>
  <si>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</si>
  <si>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</si>
  <si>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</si>
  <si>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</si>
  <si>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</si>
  <si>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</si>
  <si>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</si>
  <si>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</si>
  <si>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</si>
  <si>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</si>
  <si>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</si>
  <si>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</si>
  <si>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</si>
  <si>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</si>
  <si>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</si>
  <si>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</si>
  <si>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</si>
  <si>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</si>
  <si>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</si>
  <si>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</si>
  <si>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</si>
  <si>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</si>
  <si>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</si>
  <si>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</si>
  <si>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</si>
  <si>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</si>
  <si>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</si>
  <si>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</si>
  <si>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</si>
  <si>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</si>
  <si>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</si>
  <si>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</si>
  <si>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</si>
  <si>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</si>
  <si>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</si>
  <si>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</si>
  <si>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</si>
  <si>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</si>
  <si>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</si>
  <si>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</si>
  <si>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</si>
  <si>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</si>
  <si>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</si>
  <si>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</si>
  <si>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</si>
  <si>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</si>
  <si>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</si>
  <si>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</si>
  <si>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</si>
  <si>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</si>
  <si>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</si>
  <si>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</si>
  <si>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</si>
  <si>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</si>
  <si>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</si>
  <si>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</si>
  <si>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</si>
  <si>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</si>
  <si>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</si>
  <si>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</si>
  <si>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</si>
  <si>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DRŽAVNA AGENCIJA ZA OSIGURANJE ŠTEDNIH ULOGA</t>
  </si>
  <si>
    <t>10000 ZAGREB, JURIŠIĆEVA 1/2</t>
  </si>
  <si>
    <t>33520 SLATINA, GROFA J. DRAŠKOVIĆA 41</t>
  </si>
  <si>
    <t>SLOPER d.o.o. SLATINA</t>
  </si>
  <si>
    <t>RIMA PROMET d.o.o. SLATINA</t>
  </si>
  <si>
    <t>LUST-PROM d.o.o. SLATINA</t>
  </si>
  <si>
    <t>SLOP-PROM d.o.o. SLATINA</t>
  </si>
  <si>
    <t>LUSTRIN d.o.o. SLATINA</t>
  </si>
  <si>
    <t>33520 SLATINA, VLADIMIRA NAZORA 2</t>
  </si>
  <si>
    <t>TOMISLAV ŠIMARA</t>
  </si>
  <si>
    <t>ANTONIJA ŠIMARA</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</si>
  <si>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</si>
  <si>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</si>
  <si>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</si>
  <si>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</si>
  <si>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</si>
  <si>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</si>
  <si>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</si>
  <si>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</si>
  <si>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</si>
  <si>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</si>
  <si>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</si>
  <si>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</si>
  <si>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</si>
  <si>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</si>
  <si>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</si>
  <si>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</si>
  <si>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</si>
  <si>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</si>
  <si>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</si>
  <si>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</si>
  <si>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</si>
  <si>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</si>
  <si>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</si>
  <si>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</si>
  <si>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</si>
  <si>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</si>
  <si>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</si>
  <si>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</si>
  <si>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</si>
  <si>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</si>
  <si>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</si>
  <si>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</si>
  <si>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</si>
  <si>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</si>
  <si>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</si>
  <si>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</si>
  <si>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</si>
  <si>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</si>
  <si>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</si>
  <si>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</si>
  <si>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</si>
  <si>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</si>
  <si>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</si>
  <si>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</si>
  <si>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</si>
  <si>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</si>
  <si>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</si>
  <si>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</si>
  <si>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</si>
  <si>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</si>
  <si>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</si>
  <si>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</si>
  <si>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</si>
  <si>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</si>
  <si>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</si>
  <si>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</si>
  <si>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</si>
  <si>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</si>
  <si>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</si>
  <si>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</si>
  <si>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</si>
  <si>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</si>
  <si>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</si>
  <si>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</si>
  <si>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</si>
  <si>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</si>
  <si>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</si>
  <si>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</si>
  <si>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</si>
  <si>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</si>
  <si>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</si>
  <si>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</si>
  <si>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</si>
  <si>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</si>
  <si>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</si>
  <si>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</si>
  <si>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</si>
  <si>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</si>
  <si>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</si>
  <si>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</si>
  <si>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</si>
  <si>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</si>
  <si>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</si>
  <si>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</si>
  <si>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</si>
  <si>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</si>
  <si>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</si>
  <si>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</si>
  <si>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</si>
  <si>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</si>
  <si>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</si>
  <si>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</si>
  <si>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</si>
  <si>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</si>
  <si>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</si>
  <si>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</si>
  <si>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</si>
  <si>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</si>
  <si>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</si>
  <si>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</si>
  <si>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</si>
  <si>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</si>
  <si>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</si>
  <si>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</si>
  <si>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</si>
  <si>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</si>
  <si>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</si>
  <si>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</si>
  <si>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</si>
  <si>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</si>
  <si>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</si>
  <si>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</si>
  <si>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</si>
  <si>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</si>
  <si>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</si>
  <si>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</si>
  <si>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</si>
  <si>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</si>
  <si>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</si>
  <si>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</si>
  <si>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</si>
  <si>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</si>
  <si>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</si>
  <si>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</si>
  <si>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</si>
  <si>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</si>
  <si>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</si>
  <si>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</si>
  <si>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</si>
  <si>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</si>
  <si>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</si>
  <si>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</si>
  <si>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</si>
  <si>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</si>
  <si>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</si>
  <si>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</si>
  <si>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</si>
  <si>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</si>
  <si>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</si>
  <si>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</si>
  <si>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</si>
  <si>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</si>
  <si>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</si>
  <si>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</si>
  <si>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</si>
  <si>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</si>
  <si>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</si>
  <si>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</si>
  <si>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</si>
  <si>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</si>
  <si>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</si>
  <si>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</si>
  <si>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</si>
  <si>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</si>
  <si>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</si>
  <si>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</si>
  <si>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</si>
  <si>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</si>
  <si>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</si>
  <si>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</si>
  <si>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</si>
  <si>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</si>
  <si>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</si>
  <si>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</si>
  <si>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</si>
  <si>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</si>
  <si>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</si>
  <si>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</si>
  <si>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</si>
  <si>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</si>
  <si>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</si>
  <si>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</si>
  <si>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</si>
  <si>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</si>
  <si>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</si>
  <si>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</si>
  <si>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</si>
  <si>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</si>
  <si>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</si>
  <si>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</si>
  <si>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</si>
  <si>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</si>
  <si>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</si>
  <si>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</si>
  <si>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</si>
  <si>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</si>
  <si>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</si>
  <si>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</si>
  <si>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</si>
  <si>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</si>
  <si>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</si>
  <si>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</si>
  <si>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</si>
  <si>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</si>
  <si>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</si>
  <si>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</si>
  <si>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</si>
  <si>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</si>
  <si>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</si>
  <si>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</si>
  <si>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</si>
  <si>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</si>
  <si>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</si>
  <si>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</si>
  <si>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</si>
  <si>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</si>
  <si>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</si>
  <si>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</si>
  <si>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</si>
  <si>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</si>
  <si>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</si>
  <si>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</si>
  <si>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</si>
  <si>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</si>
  <si>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</si>
  <si>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</si>
  <si>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</si>
  <si>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</si>
  <si>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</si>
  <si>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</si>
  <si>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</si>
  <si>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</si>
  <si>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</si>
  <si>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</si>
  <si>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</si>
  <si>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</si>
  <si>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</si>
  <si>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</si>
  <si>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</si>
  <si>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</si>
  <si>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</si>
  <si>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</si>
  <si>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</si>
  <si>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</si>
  <si>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</si>
  <si>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</si>
  <si>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</si>
  <si>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</si>
  <si>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</si>
  <si>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</si>
  <si>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</si>
  <si>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</si>
  <si>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</si>
  <si>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</si>
  <si>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</si>
  <si>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</si>
  <si>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</si>
  <si>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</si>
  <si>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</si>
  <si>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</si>
  <si>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</si>
  <si>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</si>
  <si>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</si>
  <si>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</si>
  <si>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</si>
  <si>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</si>
  <si>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</si>
  <si>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</si>
  <si>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</si>
  <si>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</si>
  <si>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</si>
  <si>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</si>
  <si>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</si>
  <si>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</si>
  <si>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</si>
  <si>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</si>
  <si>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</si>
  <si>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</si>
  <si>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</si>
  <si>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</si>
  <si>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</si>
  <si>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</si>
  <si>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</si>
  <si>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</si>
  <si>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</si>
  <si>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</si>
  <si>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</si>
  <si>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</si>
  <si>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</si>
  <si>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</si>
  <si>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</si>
  <si>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</si>
  <si>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</si>
  <si>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</si>
  <si>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</si>
  <si>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</si>
  <si>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</si>
  <si>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</si>
  <si>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</si>
  <si>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</si>
  <si>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</si>
  <si>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</si>
  <si>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</si>
  <si>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</si>
  <si>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</si>
  <si>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</si>
  <si>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</si>
  <si>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</si>
  <si>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</si>
  <si>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</si>
  <si>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</si>
  <si>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</si>
  <si>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</si>
  <si>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</si>
  <si>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</si>
  <si>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</si>
  <si>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</si>
  <si>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</si>
  <si>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</si>
  <si>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</si>
  <si>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</si>
  <si>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</si>
  <si>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</si>
  <si>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</si>
  <si>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</si>
  <si>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Ver: 1.0.5.</t>
  </si>
  <si>
    <t>105</t>
  </si>
  <si>
    <t>Zarada po dionici prema očekivanjima</t>
  </si>
  <si>
    <t>U promatranom tromjesečju došlo je do promjene unutar vlasničke strukture 10 najvećih dioničara Slatinske banke d.d. Slatina - time što je povećan udjel u vlasništvu Ante Šimara (povećanje za 5.747 kom dionica tj. sa 3,71% na 7,46 % učešća u tem. kapitalu), a smanjenje udjela društva Lustrin d.o.o. Slatina (smanjenje za 6.247 kom dionica tj. sa 7,46% na 3,38 % učešća u tem. kapitalu), te smanjenje  dionica Nove banke d.d. Zagreb (smanjenje za 5.000 kom. dionica tj. 3,26 % na 0,00% učešća u tem. kapitalu).</t>
  </si>
  <si>
    <t>U promatranom tromjesečju nije došlo do pripajanja i spajanja društava.</t>
  </si>
  <si>
    <t xml:space="preserve">Neizvjesnosti u naplati postoji u potraživanjima koje Banka ima za sporna utužena (otpisana) potraživanja po kreditima u iznosu od 23,2 mil. kn. Protiv Banke se ne vodi značajniji spor koji bi mogao utjecati na izvanredne troškove i gubitke u poslovanju. </t>
  </si>
  <si>
    <t xml:space="preserve">Rezultat nakon oporezivanja s 31.12.2004. Godine iznosi 9.389 tis. kn. U istom razdoblju prethodne godine ostvarena je dobit nakon oporezivanja u iznosu od 9.470 tis. kn. </t>
  </si>
  <si>
    <t xml:space="preserve">Strukturu prihoda čine: prihod od kamata 58,1 mil. kn. (78% uk. prihoda), prihod od kamata prethodnih godina 1,5 mil. kn (2% uk. prihoda), prihod od provizija 9,5 mil. kn. (13% uk. prihoda), ostali prihodi 1,5 mil. kn (2% uk. prihoda), te neto prihod od tečajnih razlika 3,6 mil. kn (5% uk. prihoda). </t>
  </si>
  <si>
    <t>Bankovne usluge: prikupljanje svih vrsta depozita (a'vista štednja, štednja uz premiju, rentna štednja), plasmani kredita stanovništvu, privredi, financijskim institucijama, garancijski poslovi i akreditivi, platni promet u zemlji i inozemstvu korištenjem S.W.I.F.T. (HSVP) i NKS, internet bankarstvo (ib4banks, e-virmani), usluga korištenja bankomata u Euronet mreži. Slatinska banka d.d. Slatina namjerava u narednom razdoblju (polugodištu) proširiti u ponudu uslugu korištenja debitne kartice u mreži MBU.</t>
  </si>
  <si>
    <t>Struktura troškova: troškovi kamata 23,4 mil. kn (38% uk. troškova), troškovi provizija 3,2 mil. kn (5% uk. troškova), troškovi plaća i ostalih naknada osoblju 13 mil. kn. (21% uk. troškova), materijalni troškovi 2,2 mil. kn. (4% uk. troškova), troškovi neproizvodnih usluga 7,3 mil. kn (12% uk. troškova), ostali troškovi 8,2 mil. kn (13% uk. troškova), amortizacija 4,6 mil. kn (7% uk. troškova).</t>
  </si>
  <si>
    <t>Dobit ostvarena krajem poslovne godine (2004) iznosi 9,389 tis. kn, dok je u istom razdoblju prethodne godine iznosila 9.470 tis. kn , što je manje za 81 tis. kn.  Dobit u promatranom tromjesečju 2004. Manja je za 41 tis. kn iz razloga što se u zadnjem tromjesečju u poslovnim knjigama evidentiraju godišnji obračunski troškovi (amortizacija, vrijednosna usklađenja imovine i obveza, godišnje obveze za pore iz ukupnog prihoda i dobiti).</t>
  </si>
  <si>
    <t>Banka nije imala problema s likvidnošću u promatranom tromjesečju. Vodi se politika zadržavanja "visoke" likvidnosti, što je vidljivo iz zadržavanja nivoa bilančnih pozicija: kredita danim financijskim institucijama 15,1 mil. kn stanja gotovine 13,9 mil. kn, depozita kod HNB-a u  iznosu od 84,7 mil. kn, depoziti kod banaka uj iznosu od 110,1 mil. kn, dužnički vrijednosni papiri koji se drže do dospijeća i trezorski i blagajnički zapisi 46,6 mil. kn  što sveukupno iznosi 270,4  što predstavlja učešće od 35% ukupne aktive.</t>
  </si>
  <si>
    <t xml:space="preserve">U promatranom tromjesečju nije došlo do promjena računovodstvenih politika. </t>
  </si>
  <si>
    <t xml:space="preserve">U svezi pravnih pitanja naglašavamo da Banka vodi spor  protiv korisnika kredita koji svoja dugovanja nisu uredno podmirivali. Protiv Banke se ne vodi značajniji spor koji može utjecati na financijski položaj Banke. </t>
  </si>
  <si>
    <t>Nema</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</si>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</sst>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2" fillId="2" borderId="26"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2" fillId="0" borderId="0" xfId="0" applyNumberFormat="1"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7"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17" applyNumberFormat="1" applyFont="1" applyFill="1" applyBorder="1" applyAlignment="1" applyProtection="1">
      <alignment horizontal="right" vertical="center"/>
      <protection locked="0"/>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17"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17" applyFont="1" applyFill="1" applyBorder="1" applyAlignment="1">
      <alignment horizontal="left" vertical="center" wrapText="1"/>
      <protection/>
    </xf>
    <xf numFmtId="0" fontId="0" fillId="3" borderId="20"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17" applyFont="1" applyFill="1" applyBorder="1" applyAlignment="1">
      <alignment horizontal="left" vertical="center"/>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 xfId="17" applyFont="1" applyFill="1" applyBorder="1" applyAlignment="1">
      <alignment horizontal="left" vertical="center"/>
      <protection/>
    </xf>
    <xf numFmtId="3" fontId="5" fillId="4" borderId="30" xfId="17" applyNumberFormat="1" applyFont="1" applyFill="1" applyBorder="1" applyAlignment="1" applyProtection="1">
      <alignment horizontal="right" vertical="center"/>
      <protection/>
    </xf>
    <xf numFmtId="3" fontId="5" fillId="4" borderId="19" xfId="17"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3" fontId="0" fillId="2" borderId="30" xfId="17" applyNumberFormat="1" applyFont="1" applyFill="1" applyBorder="1" applyAlignment="1" applyProtection="1">
      <alignment horizontal="right" vertical="center"/>
      <protection locked="0"/>
    </xf>
    <xf numFmtId="3" fontId="0" fillId="2" borderId="19" xfId="17" applyNumberFormat="1" applyFont="1" applyFill="1" applyBorder="1" applyAlignment="1" applyProtection="1">
      <alignment horizontal="right" vertical="center"/>
      <protection locked="0"/>
    </xf>
    <xf numFmtId="3" fontId="0" fillId="2" borderId="18" xfId="17"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0" fontId="20" fillId="0" borderId="0" xfId="17"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latinska-banka@slatinska-banka.hr" TargetMode="External" /><Relationship Id="rId2" Type="http://schemas.openxmlformats.org/officeDocument/2006/relationships/hyperlink" Target="http://www.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4">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1" t="s">
        <v>1</v>
      </c>
      <c r="B1" s="252"/>
      <c r="C1" s="252"/>
      <c r="D1" s="252"/>
      <c r="E1" s="252"/>
      <c r="F1" s="252"/>
      <c r="G1" s="252"/>
      <c r="H1" s="253"/>
    </row>
    <row r="2" ht="12.75">
      <c r="H2" s="228" t="s">
        <v>809</v>
      </c>
    </row>
    <row r="3" ht="15" customHeight="1">
      <c r="A3" s="203" t="s">
        <v>34</v>
      </c>
    </row>
    <row r="4" spans="2:8" s="203" customFormat="1" ht="19.5" customHeight="1">
      <c r="B4" s="204" t="s">
        <v>2</v>
      </c>
      <c r="C4" s="254" t="s">
        <v>3</v>
      </c>
      <c r="D4" s="254"/>
      <c r="E4" s="254"/>
      <c r="F4" s="254"/>
      <c r="G4" s="254"/>
      <c r="H4" s="254"/>
    </row>
    <row r="5" spans="2:8" s="203" customFormat="1" ht="42" customHeight="1">
      <c r="B5" s="204" t="s">
        <v>4</v>
      </c>
      <c r="C5" s="254" t="s">
        <v>827</v>
      </c>
      <c r="D5" s="254"/>
      <c r="E5" s="254"/>
      <c r="F5" s="254"/>
      <c r="G5" s="254"/>
      <c r="H5" s="254"/>
    </row>
    <row r="6" spans="2:8" s="203" customFormat="1" ht="18.75" customHeight="1">
      <c r="B6" s="204" t="s">
        <v>5</v>
      </c>
      <c r="C6" s="254" t="s">
        <v>828</v>
      </c>
      <c r="D6" s="254"/>
      <c r="E6" s="254"/>
      <c r="F6" s="254"/>
      <c r="G6" s="254"/>
      <c r="H6" s="254"/>
    </row>
    <row r="7" spans="2:8" s="203" customFormat="1" ht="18.75" customHeight="1">
      <c r="B7" s="204" t="s">
        <v>6</v>
      </c>
      <c r="C7" s="254" t="s">
        <v>829</v>
      </c>
      <c r="D7" s="254"/>
      <c r="E7" s="254"/>
      <c r="F7" s="254"/>
      <c r="G7" s="254"/>
      <c r="H7" s="254"/>
    </row>
    <row r="8" spans="2:8" s="203" customFormat="1" ht="18.75" customHeight="1">
      <c r="B8" s="204" t="s">
        <v>7</v>
      </c>
      <c r="C8" s="254" t="s">
        <v>830</v>
      </c>
      <c r="D8" s="254"/>
      <c r="E8" s="254"/>
      <c r="F8" s="254"/>
      <c r="G8" s="254"/>
      <c r="H8" s="254"/>
    </row>
    <row r="9" spans="2:8" s="203" customFormat="1" ht="18.75" customHeight="1">
      <c r="B9" s="204" t="s">
        <v>33</v>
      </c>
      <c r="C9" s="254" t="s">
        <v>831</v>
      </c>
      <c r="D9" s="254"/>
      <c r="E9" s="254"/>
      <c r="F9" s="254"/>
      <c r="G9" s="254"/>
      <c r="H9" s="254"/>
    </row>
    <row r="10" spans="2:8" s="203" customFormat="1" ht="18.75" customHeight="1">
      <c r="B10" s="204" t="s">
        <v>8</v>
      </c>
      <c r="C10" s="254" t="s">
        <v>832</v>
      </c>
      <c r="D10" s="254"/>
      <c r="E10" s="254"/>
      <c r="F10" s="254"/>
      <c r="G10" s="254"/>
      <c r="H10" s="254"/>
    </row>
    <row r="11" spans="2:8" s="203" customFormat="1" ht="31.5" customHeight="1">
      <c r="B11" s="204" t="s">
        <v>9</v>
      </c>
      <c r="C11" s="254" t="s">
        <v>833</v>
      </c>
      <c r="D11" s="254"/>
      <c r="E11" s="254"/>
      <c r="F11" s="254"/>
      <c r="G11" s="254"/>
      <c r="H11" s="254"/>
    </row>
    <row r="12" spans="1:8" s="203" customFormat="1" ht="57.75" customHeight="1">
      <c r="A12" s="250" t="s">
        <v>778</v>
      </c>
      <c r="B12" s="250"/>
      <c r="C12" s="250"/>
      <c r="D12" s="250"/>
      <c r="E12" s="250"/>
      <c r="F12" s="250"/>
      <c r="G12" s="250"/>
      <c r="H12" s="250"/>
    </row>
    <row r="13" spans="1:8" s="203" customFormat="1" ht="94.5" customHeight="1">
      <c r="A13" s="250" t="s">
        <v>49</v>
      </c>
      <c r="B13" s="250"/>
      <c r="C13" s="250"/>
      <c r="D13" s="250"/>
      <c r="E13" s="250"/>
      <c r="F13" s="250"/>
      <c r="G13" s="250"/>
      <c r="H13" s="250"/>
    </row>
    <row r="14" spans="1:8" s="203" customFormat="1" ht="46.5" customHeight="1">
      <c r="A14" s="250" t="s">
        <v>10</v>
      </c>
      <c r="B14" s="250"/>
      <c r="C14" s="250"/>
      <c r="D14" s="250"/>
      <c r="E14" s="250"/>
      <c r="F14" s="250"/>
      <c r="G14" s="250"/>
      <c r="H14" s="250"/>
    </row>
    <row r="15" spans="2:8" s="203" customFormat="1" ht="60" customHeight="1">
      <c r="B15" s="250" t="s">
        <v>27</v>
      </c>
      <c r="C15" s="250"/>
      <c r="D15" s="250"/>
      <c r="E15" s="250"/>
      <c r="F15" s="250"/>
      <c r="G15" s="250"/>
      <c r="H15" s="250"/>
    </row>
    <row r="16" spans="1:8" s="203" customFormat="1" ht="66.75" customHeight="1">
      <c r="A16" s="250" t="s">
        <v>779</v>
      </c>
      <c r="B16" s="250"/>
      <c r="C16" s="250"/>
      <c r="D16" s="250"/>
      <c r="E16" s="250"/>
      <c r="F16" s="250"/>
      <c r="G16" s="250"/>
      <c r="H16" s="250"/>
    </row>
    <row r="17" spans="1:8" s="203" customFormat="1" ht="31.5" customHeight="1">
      <c r="A17" s="255" t="s">
        <v>780</v>
      </c>
      <c r="B17" s="250"/>
      <c r="C17" s="250"/>
      <c r="D17" s="250"/>
      <c r="E17" s="250"/>
      <c r="F17" s="250"/>
      <c r="G17" s="250"/>
      <c r="H17" s="250"/>
    </row>
    <row r="18" spans="1:8" s="203" customFormat="1" ht="82.5" customHeight="1">
      <c r="A18" s="255" t="s">
        <v>781</v>
      </c>
      <c r="B18" s="250"/>
      <c r="C18" s="250"/>
      <c r="D18" s="250"/>
      <c r="E18" s="250"/>
      <c r="F18" s="250"/>
      <c r="G18" s="250"/>
      <c r="H18" s="250"/>
    </row>
    <row r="19" spans="1:8" s="203" customFormat="1" ht="34.5" customHeight="1">
      <c r="A19" s="255" t="s">
        <v>29</v>
      </c>
      <c r="B19" s="250"/>
      <c r="C19" s="250"/>
      <c r="D19" s="250"/>
      <c r="E19" s="250"/>
      <c r="F19" s="250"/>
      <c r="G19" s="250"/>
      <c r="H19" s="250"/>
    </row>
    <row r="20" spans="1:8" s="203" customFormat="1" ht="83.25" customHeight="1">
      <c r="A20" s="255" t="s">
        <v>28</v>
      </c>
      <c r="B20" s="250"/>
      <c r="C20" s="250"/>
      <c r="D20" s="250"/>
      <c r="E20" s="250"/>
      <c r="F20" s="250"/>
      <c r="G20" s="250"/>
      <c r="H20" s="250"/>
    </row>
    <row r="21" spans="1:8" s="203" customFormat="1" ht="99.75" customHeight="1">
      <c r="A21" s="255" t="s">
        <v>30</v>
      </c>
      <c r="B21" s="250"/>
      <c r="C21" s="250"/>
      <c r="D21" s="250"/>
      <c r="E21" s="250"/>
      <c r="F21" s="250"/>
      <c r="G21" s="250"/>
      <c r="H21" s="250"/>
    </row>
    <row r="22" spans="1:8" s="203" customFormat="1" ht="44.25" customHeight="1">
      <c r="A22" s="255" t="s">
        <v>36</v>
      </c>
      <c r="B22" s="250"/>
      <c r="C22" s="250"/>
      <c r="D22" s="250"/>
      <c r="E22" s="250"/>
      <c r="F22" s="250"/>
      <c r="G22" s="250"/>
      <c r="H22" s="250"/>
    </row>
    <row r="23" spans="1:8" s="203" customFormat="1" ht="44.25" customHeight="1">
      <c r="A23" s="250" t="s">
        <v>31</v>
      </c>
      <c r="B23" s="250"/>
      <c r="C23" s="250"/>
      <c r="D23" s="250"/>
      <c r="E23" s="250"/>
      <c r="F23" s="250"/>
      <c r="G23" s="250"/>
      <c r="H23" s="250"/>
    </row>
    <row r="24" spans="1:8" s="203" customFormat="1" ht="30" customHeight="1">
      <c r="A24" s="250" t="s">
        <v>782</v>
      </c>
      <c r="B24" s="250"/>
      <c r="C24" s="250"/>
      <c r="D24" s="250"/>
      <c r="E24" s="250"/>
      <c r="F24" s="250"/>
      <c r="G24" s="250"/>
      <c r="H24" s="250"/>
    </row>
    <row r="25" spans="1:8" s="203" customFormat="1" ht="84.75" customHeight="1">
      <c r="A25" s="250" t="s">
        <v>32</v>
      </c>
      <c r="B25" s="250"/>
      <c r="C25" s="250"/>
      <c r="D25" s="250"/>
      <c r="E25" s="250"/>
      <c r="F25" s="250"/>
      <c r="G25" s="250"/>
      <c r="H25" s="250"/>
    </row>
    <row r="26" spans="1:8" s="203" customFormat="1" ht="45" customHeight="1">
      <c r="A26" s="250" t="s">
        <v>98</v>
      </c>
      <c r="B26" s="250"/>
      <c r="C26" s="250"/>
      <c r="D26" s="250"/>
      <c r="E26" s="250"/>
      <c r="F26" s="250"/>
      <c r="G26" s="250"/>
      <c r="H26" s="250"/>
    </row>
    <row r="27" spans="1:8" s="203" customFormat="1" ht="42.75" customHeight="1">
      <c r="A27" s="250" t="s">
        <v>35</v>
      </c>
      <c r="B27" s="250"/>
      <c r="C27" s="250"/>
      <c r="D27" s="250"/>
      <c r="E27" s="250"/>
      <c r="F27" s="250"/>
      <c r="G27" s="250"/>
      <c r="H27" s="250"/>
    </row>
    <row r="28" spans="1:8" s="203" customFormat="1" ht="94.5" customHeight="1">
      <c r="A28" s="249" t="s">
        <v>783</v>
      </c>
      <c r="B28" s="249"/>
      <c r="C28" s="249"/>
      <c r="D28" s="249"/>
      <c r="E28" s="249"/>
      <c r="F28" s="249"/>
      <c r="G28" s="249"/>
      <c r="H28" s="249"/>
    </row>
    <row r="29" spans="1:8" s="203" customFormat="1" ht="49.5" customHeight="1">
      <c r="A29" s="249" t="s">
        <v>15</v>
      </c>
      <c r="B29" s="249"/>
      <c r="C29" s="249"/>
      <c r="D29" s="249"/>
      <c r="E29" s="249"/>
      <c r="F29" s="249"/>
      <c r="G29" s="249"/>
      <c r="H29" s="249"/>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40">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773</v>
      </c>
    </row>
    <row r="2" ht="12.75"/>
    <row r="3" ht="51">
      <c r="A3" s="200" t="s">
        <v>834</v>
      </c>
    </row>
    <row r="4" ht="3" customHeight="1"/>
    <row r="5" ht="25.5">
      <c r="A5" s="200" t="s">
        <v>835</v>
      </c>
    </row>
    <row r="6" ht="3" customHeight="1">
      <c r="A6" s="200"/>
    </row>
    <row r="7" ht="38.25">
      <c r="A7" s="200" t="s">
        <v>836</v>
      </c>
    </row>
    <row r="8" ht="3" customHeight="1">
      <c r="A8" s="200"/>
    </row>
    <row r="9" ht="25.5">
      <c r="A9" s="200" t="s">
        <v>790</v>
      </c>
    </row>
    <row r="10" ht="3" customHeight="1">
      <c r="A10" s="200"/>
    </row>
    <row r="11" ht="25.5">
      <c r="A11" s="201" t="s">
        <v>837</v>
      </c>
    </row>
    <row r="12" ht="19.5" customHeight="1">
      <c r="A12" s="200"/>
    </row>
    <row r="13" ht="12.75">
      <c r="A13" s="201" t="s">
        <v>774</v>
      </c>
    </row>
    <row r="14" ht="9.75" customHeight="1">
      <c r="A14" s="200"/>
    </row>
    <row r="15" ht="84.75" customHeight="1">
      <c r="A15" s="200" t="s">
        <v>775</v>
      </c>
    </row>
    <row r="16" ht="3" customHeight="1">
      <c r="A16" s="200"/>
    </row>
    <row r="17" ht="12.75">
      <c r="A17" s="200" t="s">
        <v>803</v>
      </c>
    </row>
    <row r="18" ht="3" customHeight="1">
      <c r="A18" s="200"/>
    </row>
    <row r="19" ht="12.75">
      <c r="A19" s="200" t="s">
        <v>804</v>
      </c>
    </row>
    <row r="20" ht="3" customHeight="1">
      <c r="A20" s="200"/>
    </row>
    <row r="21" ht="25.5">
      <c r="A21" s="200" t="s">
        <v>805</v>
      </c>
    </row>
    <row r="22" ht="3" customHeight="1">
      <c r="A22" s="200"/>
    </row>
    <row r="23" ht="25.5">
      <c r="A23" s="200" t="s">
        <v>806</v>
      </c>
    </row>
    <row r="24" ht="3" customHeight="1">
      <c r="A24" s="200"/>
    </row>
    <row r="25" ht="25.5">
      <c r="A25" s="200" t="s">
        <v>807</v>
      </c>
    </row>
    <row r="26" ht="3" customHeight="1">
      <c r="A26" s="200"/>
    </row>
    <row r="27" ht="51">
      <c r="A27" s="200" t="s">
        <v>808</v>
      </c>
    </row>
    <row r="28" ht="3" customHeight="1">
      <c r="A28" s="200"/>
    </row>
    <row r="29" ht="38.25">
      <c r="A29" s="200" t="s">
        <v>824</v>
      </c>
    </row>
    <row r="30" ht="3" customHeight="1">
      <c r="A30" s="200"/>
    </row>
    <row r="31" ht="38.25">
      <c r="A31" s="200" t="s">
        <v>825</v>
      </c>
    </row>
    <row r="32" ht="3" customHeight="1">
      <c r="A32" s="200"/>
    </row>
    <row r="33" ht="25.5">
      <c r="A33" s="200" t="s">
        <v>826</v>
      </c>
    </row>
    <row r="34" ht="3" customHeight="1">
      <c r="A34" s="200"/>
    </row>
    <row r="35" ht="25.5">
      <c r="A35" s="200" t="s">
        <v>838</v>
      </c>
    </row>
    <row r="36" ht="3" customHeight="1">
      <c r="A36" s="200"/>
    </row>
    <row r="37" ht="25.5">
      <c r="A37" s="200" t="s">
        <v>839</v>
      </c>
    </row>
    <row r="38" ht="3" customHeight="1">
      <c r="A38" s="200"/>
    </row>
    <row r="39" ht="63.75">
      <c r="A39" s="200" t="s">
        <v>791</v>
      </c>
    </row>
    <row r="40" ht="3" customHeight="1">
      <c r="A40" s="200"/>
    </row>
    <row r="41" ht="38.25">
      <c r="A41" s="200" t="s">
        <v>792</v>
      </c>
    </row>
    <row r="42" ht="3" customHeight="1">
      <c r="A42" s="200"/>
    </row>
    <row r="43" ht="38.25">
      <c r="A43" s="200" t="s">
        <v>793</v>
      </c>
    </row>
    <row r="44" ht="3" customHeight="1">
      <c r="A44" s="200"/>
    </row>
    <row r="45" ht="51">
      <c r="A45" s="200" t="s">
        <v>840</v>
      </c>
    </row>
    <row r="46" ht="3" customHeight="1">
      <c r="A46" s="200"/>
    </row>
    <row r="47" ht="108.75" customHeight="1">
      <c r="A47" s="200" t="s">
        <v>788</v>
      </c>
    </row>
    <row r="48" ht="59.25" customHeight="1">
      <c r="A48" s="200" t="s">
        <v>789</v>
      </c>
    </row>
    <row r="49" ht="51">
      <c r="A49" s="200" t="s">
        <v>103</v>
      </c>
    </row>
    <row r="50" ht="3" customHeight="1">
      <c r="A50" s="200"/>
    </row>
    <row r="51" ht="51">
      <c r="A51" s="200" t="s">
        <v>794</v>
      </c>
    </row>
    <row r="52" ht="3" customHeight="1">
      <c r="A52" s="200"/>
    </row>
    <row r="53" ht="38.25">
      <c r="A53" s="200" t="s">
        <v>795</v>
      </c>
    </row>
    <row r="54" ht="3" customHeight="1">
      <c r="A54" s="200"/>
    </row>
    <row r="55" ht="38.25">
      <c r="A55" s="200" t="s">
        <v>796</v>
      </c>
    </row>
    <row r="56" ht="19.5" customHeight="1">
      <c r="A56" s="200"/>
    </row>
    <row r="57" ht="12.75">
      <c r="A57" s="201" t="s">
        <v>104</v>
      </c>
    </row>
    <row r="58" ht="9.75" customHeight="1">
      <c r="A58" s="200"/>
    </row>
    <row r="59" ht="25.5">
      <c r="A59" s="200" t="s">
        <v>105</v>
      </c>
    </row>
    <row r="60" ht="3" customHeight="1">
      <c r="A60" s="200"/>
    </row>
    <row r="61" ht="38.25">
      <c r="A61" s="200" t="s">
        <v>106</v>
      </c>
    </row>
    <row r="62" ht="3" customHeight="1">
      <c r="A62" s="200"/>
    </row>
    <row r="63" ht="51">
      <c r="A63" s="200" t="s">
        <v>107</v>
      </c>
    </row>
    <row r="64" ht="19.5" customHeight="1">
      <c r="A64" s="200"/>
    </row>
    <row r="65" ht="12.75">
      <c r="A65" s="201" t="s">
        <v>841</v>
      </c>
    </row>
    <row r="66" ht="9.75" customHeight="1">
      <c r="A66" s="200"/>
    </row>
    <row r="67" ht="25.5">
      <c r="A67" s="200" t="s">
        <v>842</v>
      </c>
    </row>
    <row r="68" ht="3" customHeight="1">
      <c r="A68" s="200"/>
    </row>
    <row r="69" ht="25.5">
      <c r="A69" s="200" t="s">
        <v>843</v>
      </c>
    </row>
    <row r="70" ht="3" customHeight="1">
      <c r="A70" s="200"/>
    </row>
    <row r="71" ht="25.5">
      <c r="A71" s="200" t="s">
        <v>844</v>
      </c>
    </row>
    <row r="72" ht="19.5" customHeight="1">
      <c r="A72" s="200"/>
    </row>
    <row r="73" ht="12.75">
      <c r="A73" s="201" t="s">
        <v>797</v>
      </c>
    </row>
    <row r="74" ht="9.75" customHeight="1">
      <c r="A74" s="200"/>
    </row>
    <row r="75" ht="38.25">
      <c r="A75" s="200" t="s">
        <v>798</v>
      </c>
    </row>
    <row r="76" ht="3" customHeight="1">
      <c r="A76" s="200"/>
    </row>
    <row r="77" ht="25.5">
      <c r="A77" s="200" t="s">
        <v>847</v>
      </c>
    </row>
    <row r="78" ht="3" customHeight="1">
      <c r="A78" s="200"/>
    </row>
    <row r="79" ht="12.75">
      <c r="A79" s="200" t="s">
        <v>848</v>
      </c>
    </row>
    <row r="80" ht="19.5" customHeight="1">
      <c r="A80" s="200"/>
    </row>
    <row r="81" ht="12.75">
      <c r="A81" s="201" t="s">
        <v>799</v>
      </c>
    </row>
    <row r="82" ht="9.75" customHeight="1">
      <c r="A82" s="200"/>
    </row>
    <row r="83" ht="51">
      <c r="A83" s="201" t="s">
        <v>800</v>
      </c>
    </row>
    <row r="84" ht="3" customHeight="1">
      <c r="A84" s="200"/>
    </row>
    <row r="85" ht="25.5">
      <c r="A85" s="200" t="s">
        <v>39</v>
      </c>
    </row>
    <row r="86" ht="3" customHeight="1">
      <c r="A86" s="200"/>
    </row>
    <row r="87" ht="25.5">
      <c r="A87" s="200" t="s">
        <v>40</v>
      </c>
    </row>
    <row r="88" ht="3" customHeight="1">
      <c r="A88" s="200"/>
    </row>
    <row r="89" ht="51">
      <c r="A89" s="200" t="s">
        <v>41</v>
      </c>
    </row>
    <row r="90" ht="3" customHeight="1">
      <c r="A90" s="200"/>
    </row>
    <row r="91" ht="25.5">
      <c r="A91" s="200" t="s">
        <v>42</v>
      </c>
    </row>
    <row r="92" ht="3" customHeight="1">
      <c r="A92" s="200"/>
    </row>
    <row r="93" ht="25.5">
      <c r="A93" s="200" t="s">
        <v>801</v>
      </c>
    </row>
    <row r="94" ht="3" customHeight="1">
      <c r="A94" s="200"/>
    </row>
    <row r="95" ht="25.5">
      <c r="A95" s="200" t="s">
        <v>43</v>
      </c>
    </row>
    <row r="96" ht="3" customHeight="1">
      <c r="A96" s="200"/>
    </row>
    <row r="97" ht="25.5">
      <c r="A97" s="200" t="s">
        <v>44</v>
      </c>
    </row>
    <row r="98" ht="3" customHeight="1">
      <c r="A98" s="200"/>
    </row>
    <row r="99" ht="25.5">
      <c r="A99" s="200" t="s">
        <v>45</v>
      </c>
    </row>
    <row r="100" ht="3" customHeight="1">
      <c r="A100" s="200"/>
    </row>
    <row r="101" ht="51">
      <c r="A101" s="200" t="s">
        <v>802</v>
      </c>
    </row>
    <row r="102" ht="3" customHeight="1">
      <c r="A102" s="200"/>
    </row>
    <row r="103" ht="38.25">
      <c r="A103" s="200" t="s">
        <v>46</v>
      </c>
    </row>
    <row r="104" ht="19.5" customHeight="1">
      <c r="A104" s="200"/>
    </row>
    <row r="105" ht="12.75">
      <c r="A105" s="201" t="s">
        <v>849</v>
      </c>
    </row>
    <row r="106" ht="12.75">
      <c r="A106" s="200"/>
    </row>
    <row r="107" ht="51">
      <c r="A107" s="201" t="s">
        <v>0</v>
      </c>
    </row>
    <row r="108" ht="3" customHeight="1">
      <c r="A108" s="200"/>
    </row>
    <row r="109" ht="38.25">
      <c r="A109" s="200" t="s">
        <v>47</v>
      </c>
    </row>
    <row r="110" ht="3" customHeight="1">
      <c r="A110" s="200"/>
    </row>
    <row r="111" ht="25.5">
      <c r="A111" s="200" t="s">
        <v>48</v>
      </c>
    </row>
    <row r="112" ht="3" customHeight="1">
      <c r="A112" s="200"/>
    </row>
    <row r="113" ht="38.25">
      <c r="A113" s="200" t="s">
        <v>50</v>
      </c>
    </row>
    <row r="114" ht="3" customHeight="1">
      <c r="A114" s="200"/>
    </row>
    <row r="115" ht="38.25">
      <c r="A115" s="200" t="s">
        <v>51</v>
      </c>
    </row>
    <row r="116" ht="3" customHeight="1">
      <c r="A116" s="200"/>
    </row>
    <row r="117" ht="38.25">
      <c r="A117" s="200" t="s">
        <v>52</v>
      </c>
    </row>
    <row r="118" ht="3" customHeight="1">
      <c r="A118" s="200"/>
    </row>
    <row r="119" ht="25.5">
      <c r="A119" s="200" t="s">
        <v>53</v>
      </c>
    </row>
    <row r="120" ht="3" customHeight="1">
      <c r="A120" s="200"/>
    </row>
    <row r="121" ht="38.25">
      <c r="A121" s="200" t="s">
        <v>94</v>
      </c>
    </row>
    <row r="122" ht="3" customHeight="1">
      <c r="A122" s="200"/>
    </row>
    <row r="123" ht="25.5">
      <c r="A123" s="200" t="s">
        <v>95</v>
      </c>
    </row>
    <row r="124" ht="3" customHeight="1">
      <c r="A124" s="200"/>
    </row>
    <row r="125" ht="38.25">
      <c r="A125" s="200" t="s">
        <v>96</v>
      </c>
    </row>
    <row r="126" ht="3" customHeight="1">
      <c r="A126" s="200"/>
    </row>
    <row r="127" ht="38.25">
      <c r="A127" s="200" t="s">
        <v>97</v>
      </c>
    </row>
    <row r="128" ht="3" customHeight="1">
      <c r="A128" s="200"/>
    </row>
    <row r="129" ht="25.5">
      <c r="A129" s="200" t="s">
        <v>99</v>
      </c>
    </row>
    <row r="130" ht="3" customHeight="1">
      <c r="A130" s="200"/>
    </row>
    <row r="131" ht="38.25">
      <c r="A131" s="200" t="s">
        <v>100</v>
      </c>
    </row>
    <row r="132" ht="3" customHeight="1">
      <c r="A132" s="200"/>
    </row>
    <row r="133" ht="25.5">
      <c r="A133" s="200" t="s">
        <v>101</v>
      </c>
    </row>
    <row r="134" ht="3" customHeight="1">
      <c r="A134" s="200"/>
    </row>
    <row r="135" ht="25.5">
      <c r="A135" s="200" t="s">
        <v>102</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C43" sqref="C43:H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6" t="s">
        <v>108</v>
      </c>
      <c r="B1" s="236"/>
      <c r="C1" s="236"/>
      <c r="D1" s="236"/>
      <c r="E1" s="236"/>
      <c r="F1" s="236"/>
      <c r="G1" s="236"/>
      <c r="H1" s="236"/>
      <c r="I1" s="236"/>
      <c r="J1" s="236"/>
      <c r="K1" s="236"/>
      <c r="L1" s="236"/>
      <c r="M1" s="236"/>
      <c r="N1" s="236"/>
      <c r="O1" s="236"/>
      <c r="P1" s="237"/>
      <c r="Q1" s="237"/>
      <c r="R1" s="237"/>
      <c r="S1" s="237"/>
      <c r="T1" s="237"/>
      <c r="U1" s="237"/>
    </row>
    <row r="2" ht="9.75" customHeight="1"/>
    <row r="3" spans="1:21" ht="34.5" customHeight="1">
      <c r="A3" s="2" t="s">
        <v>109</v>
      </c>
      <c r="I3" s="3" t="s">
        <v>110</v>
      </c>
      <c r="J3" s="4"/>
      <c r="K3" s="277">
        <f>SUM(Skriveni!F2:F354)+SUM(Skriveni!H3:H356)</f>
        <v>96426511.507</v>
      </c>
      <c r="L3" s="278"/>
      <c r="M3" s="278"/>
      <c r="N3" s="278"/>
      <c r="O3" s="278"/>
      <c r="Q3" s="274" t="s">
        <v>369</v>
      </c>
      <c r="R3" s="275"/>
      <c r="S3" s="275"/>
      <c r="T3" s="275"/>
      <c r="U3" s="276"/>
    </row>
    <row r="4" spans="1:2" ht="10.5" customHeight="1">
      <c r="A4" s="5"/>
      <c r="B4" s="5"/>
    </row>
    <row r="5" spans="2:21" ht="18" customHeight="1">
      <c r="B5" s="6"/>
      <c r="E5" s="7" t="s">
        <v>111</v>
      </c>
      <c r="G5" s="219" t="str">
        <f>Tablica_A!G5</f>
        <v>NE</v>
      </c>
      <c r="H5" s="6"/>
      <c r="I5" s="6"/>
      <c r="J5" s="8"/>
      <c r="K5" s="8"/>
      <c r="L5" s="8"/>
      <c r="M5" s="8"/>
      <c r="N5" s="8"/>
      <c r="O5" s="8"/>
      <c r="Q5" s="7" t="s">
        <v>112</v>
      </c>
      <c r="S5" s="229" t="str">
        <f>Tablica_A!S5</f>
        <v>03999092</v>
      </c>
      <c r="T5" s="229"/>
      <c r="U5" s="229"/>
    </row>
    <row r="6" spans="5:21" ht="18" customHeight="1">
      <c r="E6" s="9" t="s">
        <v>113</v>
      </c>
      <c r="G6" s="218" t="str">
        <f>Tablica_A!G7</f>
        <v>2004-12</v>
      </c>
      <c r="H6" s="6"/>
      <c r="I6" s="6"/>
      <c r="J6" s="8"/>
      <c r="K6" s="8"/>
      <c r="L6" s="8"/>
      <c r="M6" s="8"/>
      <c r="N6" s="8"/>
      <c r="O6" s="8"/>
      <c r="Q6" s="7" t="s">
        <v>114</v>
      </c>
      <c r="S6" s="229" t="str">
        <f>Tablica_A!S7</f>
        <v>010000576</v>
      </c>
      <c r="T6" s="229"/>
      <c r="U6" s="229"/>
    </row>
    <row r="7" spans="2:21" ht="18" customHeight="1">
      <c r="B7" s="9"/>
      <c r="C7" s="9" t="s">
        <v>115</v>
      </c>
      <c r="D7" s="9"/>
      <c r="E7" s="256" t="str">
        <f>Tablica_A!E9</f>
        <v>SLATINSKA BANKA D.D. SLATINA</v>
      </c>
      <c r="F7" s="238"/>
      <c r="G7" s="238"/>
      <c r="H7" s="238"/>
      <c r="I7" s="238"/>
      <c r="J7" s="238"/>
      <c r="K7" s="238"/>
      <c r="L7" s="238"/>
      <c r="M7" s="238"/>
      <c r="N7" s="238"/>
      <c r="O7" s="238"/>
      <c r="P7" s="238"/>
      <c r="Q7" s="238"/>
      <c r="R7" s="238"/>
      <c r="S7" s="238"/>
      <c r="T7" s="238"/>
      <c r="U7" s="238"/>
    </row>
    <row r="8" spans="1:21" ht="15" customHeight="1">
      <c r="A8" s="233" t="s">
        <v>116</v>
      </c>
      <c r="B8" s="267"/>
      <c r="C8" s="267"/>
      <c r="D8" s="267"/>
      <c r="E8" s="267"/>
      <c r="F8" s="10"/>
      <c r="G8" s="256" t="str">
        <f>Tablica_A!G11&amp;" "&amp;Tablica_A!I11&amp;" "&amp;Tablica_A!O11</f>
        <v>33520 SLATINA VLADIMIRA NAZORA 2</v>
      </c>
      <c r="H8" s="268"/>
      <c r="I8" s="268"/>
      <c r="J8" s="268"/>
      <c r="K8" s="268"/>
      <c r="L8" s="268"/>
      <c r="M8" s="268"/>
      <c r="N8" s="268"/>
      <c r="O8" s="268"/>
      <c r="P8" s="268"/>
      <c r="Q8" s="268"/>
      <c r="R8" s="268"/>
      <c r="S8" s="268"/>
      <c r="T8" s="268"/>
      <c r="U8" s="268"/>
    </row>
    <row r="9" spans="1:21" ht="15">
      <c r="A9" s="11"/>
      <c r="B9" s="12"/>
      <c r="C9" s="11"/>
      <c r="D9" s="13"/>
      <c r="E9" s="9" t="s">
        <v>117</v>
      </c>
      <c r="F9" s="11"/>
      <c r="G9" s="256" t="str">
        <f>Tablica_A!G13</f>
        <v>033551526</v>
      </c>
      <c r="H9" s="256"/>
      <c r="I9" s="256"/>
      <c r="O9" s="7" t="s">
        <v>118</v>
      </c>
      <c r="P9" s="14"/>
      <c r="Q9" s="239" t="str">
        <f>Tablica_A!Q13</f>
        <v>033551566</v>
      </c>
      <c r="R9" s="229"/>
      <c r="S9" s="229"/>
      <c r="T9" s="229"/>
      <c r="U9" s="229"/>
    </row>
    <row r="10" spans="1:21" ht="15">
      <c r="A10" s="11"/>
      <c r="B10" s="9"/>
      <c r="C10" s="9"/>
      <c r="D10" s="9"/>
      <c r="E10" s="9" t="s">
        <v>119</v>
      </c>
      <c r="F10" s="12"/>
      <c r="G10" s="257" t="str">
        <f>Tablica_A!G15</f>
        <v>slatinska-banka@slatinska-banka.hr</v>
      </c>
      <c r="H10" s="238"/>
      <c r="I10" s="238"/>
      <c r="J10" s="238"/>
      <c r="K10" s="238"/>
      <c r="L10" s="238"/>
      <c r="M10" s="238"/>
      <c r="N10" s="238"/>
      <c r="O10" s="15"/>
      <c r="P10" s="16"/>
      <c r="Q10" s="17"/>
      <c r="S10" s="7" t="s">
        <v>120</v>
      </c>
      <c r="U10" s="18">
        <f>Tablica_A!U15</f>
        <v>33903</v>
      </c>
    </row>
    <row r="11" spans="1:21" ht="15">
      <c r="A11" s="11"/>
      <c r="B11" s="9"/>
      <c r="C11" s="9"/>
      <c r="D11" s="9"/>
      <c r="E11" s="9" t="s">
        <v>121</v>
      </c>
      <c r="F11" s="12"/>
      <c r="G11" s="257" t="str">
        <f>Tablica_A!G17</f>
        <v>www.slatinska-banka.hr</v>
      </c>
      <c r="H11" s="238"/>
      <c r="I11" s="238"/>
      <c r="J11" s="238"/>
      <c r="K11" s="238"/>
      <c r="L11" s="238"/>
      <c r="M11" s="238"/>
      <c r="N11" s="238"/>
      <c r="O11" s="15"/>
      <c r="P11" s="16"/>
      <c r="Q11" s="17"/>
      <c r="S11" s="7" t="s">
        <v>122</v>
      </c>
      <c r="U11" s="221">
        <f>Tablica_A!U17</f>
        <v>0</v>
      </c>
    </row>
    <row r="12" spans="1:21" ht="15">
      <c r="A12" s="280" t="s">
        <v>123</v>
      </c>
      <c r="B12" s="280"/>
      <c r="C12" s="280"/>
      <c r="D12" s="280"/>
      <c r="E12" s="280"/>
      <c r="F12" s="12"/>
      <c r="G12" s="222">
        <f>Tablica_A!G19</f>
        <v>21</v>
      </c>
      <c r="H12" s="6"/>
      <c r="I12" s="6"/>
      <c r="N12" s="6"/>
      <c r="P12" s="6"/>
      <c r="Q12" s="6"/>
      <c r="S12" s="9" t="s">
        <v>124</v>
      </c>
      <c r="T12" s="6"/>
      <c r="U12" s="221">
        <f>Tablica_A!U19</f>
        <v>157</v>
      </c>
    </row>
    <row r="13" spans="1:21" ht="15">
      <c r="A13" s="19"/>
      <c r="B13" s="12"/>
      <c r="C13" s="9" t="s">
        <v>125</v>
      </c>
      <c r="D13" s="12"/>
      <c r="E13" s="220" t="str">
        <f>Tablica_A!E21</f>
        <v>65121</v>
      </c>
      <c r="K13" s="7" t="s">
        <v>126</v>
      </c>
      <c r="M13" s="257" t="str">
        <f>Tablica_A!M21</f>
        <v>BANKARSTVO</v>
      </c>
      <c r="N13" s="238"/>
      <c r="O13" s="238"/>
      <c r="P13" s="238"/>
      <c r="Q13" s="238"/>
      <c r="R13" s="238"/>
      <c r="S13" s="238"/>
      <c r="T13" s="238"/>
      <c r="U13" s="238"/>
    </row>
    <row r="14" spans="1:21" ht="15">
      <c r="A14" s="7" t="s">
        <v>127</v>
      </c>
      <c r="C14" s="257" t="str">
        <f>Tablica_A!C23</f>
        <v>2412009-1039990928</v>
      </c>
      <c r="D14" s="256"/>
      <c r="E14" s="256"/>
      <c r="F14" s="11"/>
      <c r="G14" s="264" t="s">
        <v>128</v>
      </c>
      <c r="H14" s="279"/>
      <c r="I14" s="279"/>
      <c r="J14" s="279"/>
      <c r="K14" s="279"/>
      <c r="M14" s="257" t="str">
        <f>Tablica_A!M23</f>
        <v>HNB</v>
      </c>
      <c r="N14" s="238"/>
      <c r="O14" s="238"/>
      <c r="P14" s="238"/>
      <c r="Q14" s="238"/>
      <c r="R14" s="238"/>
      <c r="S14" s="238"/>
      <c r="T14" s="238"/>
      <c r="U14" s="238"/>
    </row>
    <row r="15" spans="1:21" ht="48.75" customHeight="1">
      <c r="A15" s="20" t="s">
        <v>129</v>
      </c>
      <c r="B15" s="21"/>
      <c r="C15" s="230" t="str">
        <f>Tablica_A!C29&amp;" "&amp;Tablica_A!C31&amp;" "&amp;Tablica_A!C33&amp;" "&amp;Tablica_A!C35&amp;" "&amp;Tablica_A!C37&amp;" "&amp;Tablica_A!C39&amp;" "&amp;Tablica_A!C41&amp;" "&amp;Tablica_A!C43&amp;" "&amp;Tablica_A!C45&amp;" "&amp;Tablica_A!C47&amp;" "&amp;Tablica_A!C49&amp;" "&amp;Tablica_A!C51</f>
        <v>ANGELINA HORVAT ELVIS MALIŠ          </v>
      </c>
      <c r="D15" s="231"/>
      <c r="E15" s="231"/>
      <c r="F15" s="231"/>
      <c r="G15" s="231"/>
      <c r="H15" s="231"/>
      <c r="I15" s="231"/>
      <c r="J15" s="231"/>
      <c r="K15" s="231"/>
      <c r="L15" s="231"/>
      <c r="M15" s="231"/>
      <c r="N15" s="231"/>
      <c r="O15" s="231"/>
      <c r="P15" s="231"/>
      <c r="Q15" s="231"/>
      <c r="R15" s="231"/>
      <c r="S15" s="231"/>
      <c r="T15" s="231"/>
      <c r="U15" s="232"/>
    </row>
    <row r="16" spans="1:21" ht="63.75" customHeight="1">
      <c r="A16" s="20" t="s">
        <v>130</v>
      </c>
      <c r="B16" s="21"/>
      <c r="C16" s="23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MARIJA MALEKOVIĆ RUŽICA ŠIMARA SANDRA ŠIMARA  LJILJANA KATAVIĆ           </v>
      </c>
      <c r="D16" s="231"/>
      <c r="E16" s="231"/>
      <c r="F16" s="231"/>
      <c r="G16" s="231"/>
      <c r="H16" s="231"/>
      <c r="I16" s="231"/>
      <c r="J16" s="231"/>
      <c r="K16" s="231"/>
      <c r="L16" s="231"/>
      <c r="M16" s="231"/>
      <c r="N16" s="231"/>
      <c r="O16" s="231"/>
      <c r="P16" s="231"/>
      <c r="Q16" s="231"/>
      <c r="R16" s="231"/>
      <c r="S16" s="231"/>
      <c r="T16" s="231"/>
      <c r="U16" s="232"/>
    </row>
    <row r="17" spans="1:21" ht="48.75" customHeight="1">
      <c r="A17" s="20" t="s">
        <v>131</v>
      </c>
      <c r="B17" s="21"/>
      <c r="C17" s="230" t="str">
        <f>Tablica_A!C95&amp;" "&amp;Tablica_A!C97&amp;" "&amp;Tablica_A!C99&amp;" "&amp;Tablica_A!C101&amp;" "&amp;Tablica_A!C103&amp;" "&amp;Tablica_A!C105&amp;" "&amp;Tablica_A!C107&amp;" "&amp;Tablica_A!C109&amp;" "&amp;Tablica_A!C111&amp;" "&amp;Tablica_A!C113</f>
        <v>DRŽAVNA AGENCIJA ZA OSIGURANJE ŠTEDNIH ULOGA ANTE ŠIMARA SLOPER d.o.o. SLATINA RIMA PROMET d.o.o. SLATINA LUST-PROM d.o.o. SLATINA SLOP-PROM d.o.o. SLATINA LUSTRIN d.o.o. SLATINA RUŽICA ŠIMARA TOMISLAV ŠIMARA ANTONIJA ŠIMARA</v>
      </c>
      <c r="D17" s="231"/>
      <c r="E17" s="231"/>
      <c r="F17" s="231"/>
      <c r="G17" s="231"/>
      <c r="H17" s="231"/>
      <c r="I17" s="231"/>
      <c r="J17" s="231"/>
      <c r="K17" s="231"/>
      <c r="L17" s="231"/>
      <c r="M17" s="231"/>
      <c r="N17" s="231"/>
      <c r="O17" s="231"/>
      <c r="P17" s="231"/>
      <c r="Q17" s="231"/>
      <c r="R17" s="231"/>
      <c r="S17" s="231"/>
      <c r="T17" s="231"/>
      <c r="U17" s="232"/>
    </row>
    <row r="18" spans="1:21" ht="13.5" customHeight="1">
      <c r="A18" s="281" t="s">
        <v>132</v>
      </c>
      <c r="B18" s="282"/>
      <c r="C18" s="282"/>
      <c r="E18" s="24" t="s">
        <v>133</v>
      </c>
      <c r="F18" s="25"/>
      <c r="G18" s="24" t="s">
        <v>134</v>
      </c>
      <c r="H18" s="25"/>
      <c r="I18" s="24" t="s">
        <v>135</v>
      </c>
      <c r="J18" s="25"/>
      <c r="K18" s="24" t="s">
        <v>136</v>
      </c>
      <c r="L18" s="26"/>
      <c r="M18" s="24" t="s">
        <v>137</v>
      </c>
      <c r="N18" s="25"/>
      <c r="O18" s="24" t="s">
        <v>138</v>
      </c>
      <c r="P18" s="25"/>
      <c r="Q18" s="24" t="s">
        <v>139</v>
      </c>
      <c r="R18" s="25"/>
      <c r="S18" s="24" t="s">
        <v>140</v>
      </c>
      <c r="T18" s="26"/>
      <c r="U18" s="27" t="s">
        <v>141</v>
      </c>
    </row>
    <row r="19" spans="1:21" ht="13.5" customHeight="1">
      <c r="A19" s="272" t="s">
        <v>142</v>
      </c>
      <c r="B19" s="14"/>
      <c r="C19" s="7" t="s">
        <v>143</v>
      </c>
      <c r="D19" s="28"/>
      <c r="E19" s="223">
        <f>Tablica_A!K121</f>
        <v>114189</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73"/>
      <c r="B20" s="14"/>
      <c r="C20" s="7" t="s">
        <v>144</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2" t="s">
        <v>145</v>
      </c>
      <c r="B21" s="14"/>
      <c r="C21" s="7" t="s">
        <v>143</v>
      </c>
      <c r="D21" s="28"/>
      <c r="E21" s="223">
        <f>Tablica_A!U121</f>
        <v>55536</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73"/>
      <c r="B22" s="14"/>
      <c r="C22" s="7" t="s">
        <v>144</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787</v>
      </c>
      <c r="B23" s="14"/>
      <c r="C23" s="256" t="str">
        <f>Tablica_A!O139</f>
        <v>HRSNBARA0003</v>
      </c>
      <c r="D23" s="256"/>
      <c r="E23" s="256"/>
      <c r="F23" s="23"/>
      <c r="G23" s="23"/>
      <c r="I23" s="36" t="s">
        <v>786</v>
      </c>
      <c r="J23" s="14"/>
      <c r="K23" s="257" t="str">
        <f>Tablica_A!O141</f>
        <v>HRSNBAPA0005</v>
      </c>
      <c r="L23" s="256"/>
      <c r="M23" s="256"/>
      <c r="O23" s="261" t="s">
        <v>146</v>
      </c>
      <c r="P23" s="261"/>
      <c r="Q23" s="261"/>
      <c r="R23" s="35"/>
      <c r="S23" s="262">
        <f>Tablica_A!G115</f>
        <v>91897200</v>
      </c>
      <c r="T23" s="262"/>
      <c r="U23" s="262"/>
    </row>
    <row r="24" spans="1:21" ht="38.25" customHeight="1">
      <c r="A24" s="258" t="s">
        <v>147</v>
      </c>
      <c r="B24" s="259"/>
      <c r="C24" s="259"/>
      <c r="D24" s="37"/>
      <c r="E24" s="260" t="str">
        <f>Tablica_A!E146&amp;" "&amp;Tablica_A!E148&amp;" "&amp;Tablica_A!E150&amp;" "&amp;Tablica_A!E152&amp;" "&amp;Tablica_A!E154&amp;" "&amp;Tablica_A!E156</f>
        <v>     </v>
      </c>
      <c r="F24" s="260"/>
      <c r="G24" s="260"/>
      <c r="H24" s="260"/>
      <c r="I24" s="260"/>
      <c r="J24" s="260"/>
      <c r="K24" s="260"/>
      <c r="L24" s="260"/>
      <c r="M24" s="260"/>
      <c r="N24" s="260"/>
      <c r="O24" s="260"/>
      <c r="P24" s="260"/>
      <c r="Q24" s="260"/>
      <c r="R24" s="260"/>
      <c r="S24" s="260"/>
      <c r="T24" s="260"/>
      <c r="U24" s="260"/>
    </row>
    <row r="25" spans="1:21" ht="15" customHeight="1">
      <c r="A25" s="234" t="s">
        <v>148</v>
      </c>
      <c r="B25" s="234"/>
      <c r="C25" s="234"/>
      <c r="E25" s="235" t="str">
        <f>Tablica_A!K158&amp;" "&amp;Tablica_A!K160&amp;" "&amp;Tablica_A!O160</f>
        <v>REVIDICON d.o.o. VARAŽDIN 42000 VARAŽDIN ANKICE OPOLSKI 2</v>
      </c>
      <c r="F25" s="235"/>
      <c r="G25" s="235"/>
      <c r="H25" s="235"/>
      <c r="I25" s="235"/>
      <c r="J25" s="235"/>
      <c r="K25" s="235"/>
      <c r="L25" s="235"/>
      <c r="M25" s="235"/>
      <c r="N25" s="235"/>
      <c r="O25" s="235"/>
      <c r="P25" s="235"/>
      <c r="Q25" s="235"/>
      <c r="R25" s="235"/>
      <c r="S25" s="235"/>
      <c r="T25" s="235"/>
      <c r="U25" s="235"/>
    </row>
    <row r="26" spans="1:21" ht="38.25" customHeight="1">
      <c r="A26" s="258" t="s">
        <v>149</v>
      </c>
      <c r="B26" s="259"/>
      <c r="C26" s="259"/>
      <c r="D26" s="37"/>
      <c r="E26" s="260" t="str">
        <f>Tablica_A!C165&amp;" "&amp;Tablica_A!C167&amp;" "&amp;Tablica_A!C169&amp;" "&amp;Tablica_A!C171&amp;" "&amp;Tablica_A!C173</f>
        <v>VARAŽDINSKA BURZA d.d. VARAŽDIN    </v>
      </c>
      <c r="F26" s="260"/>
      <c r="G26" s="260"/>
      <c r="H26" s="260"/>
      <c r="I26" s="260"/>
      <c r="J26" s="260"/>
      <c r="K26" s="260"/>
      <c r="L26" s="260"/>
      <c r="M26" s="260"/>
      <c r="N26" s="260"/>
      <c r="O26" s="260"/>
      <c r="P26" s="260"/>
      <c r="Q26" s="260"/>
      <c r="R26" s="260"/>
      <c r="S26" s="260"/>
      <c r="T26" s="260"/>
      <c r="U26" s="260"/>
    </row>
    <row r="27" spans="1:21" ht="15" customHeight="1">
      <c r="A27" s="264" t="s">
        <v>150</v>
      </c>
      <c r="B27" s="265"/>
      <c r="C27" s="265"/>
      <c r="E27" s="38" t="s">
        <v>151</v>
      </c>
      <c r="G27" s="227">
        <f>Tablica_A!G183</f>
        <v>322.014</v>
      </c>
      <c r="H27" s="39"/>
      <c r="I27" s="227">
        <f>Tablica_A!G185</f>
        <v>445.01</v>
      </c>
      <c r="J27" s="39"/>
      <c r="K27" s="227">
        <f>Tablica_A!O183</f>
        <v>131.12</v>
      </c>
      <c r="L27" s="39"/>
      <c r="M27" s="227">
        <f>Tablica_A!O185</f>
        <v>200</v>
      </c>
      <c r="O27" s="271" t="s">
        <v>152</v>
      </c>
      <c r="P27" s="271"/>
      <c r="Q27" s="271"/>
      <c r="R27" s="271"/>
      <c r="S27" s="271"/>
      <c r="T27" s="271"/>
      <c r="U27" s="271"/>
    </row>
    <row r="28" spans="1:21" ht="15" customHeight="1">
      <c r="A28" s="40"/>
      <c r="B28" s="40"/>
      <c r="E28" s="41" t="s">
        <v>153</v>
      </c>
      <c r="F28" s="40"/>
      <c r="G28" s="227">
        <f>Tablica_A!K183</f>
        <v>426.1</v>
      </c>
      <c r="H28" s="39"/>
      <c r="I28" s="227">
        <f>Tablica_A!K185</f>
        <v>960</v>
      </c>
      <c r="J28" s="39"/>
      <c r="K28" s="227">
        <f>Tablica_A!S183</f>
        <v>250</v>
      </c>
      <c r="L28" s="39"/>
      <c r="M28" s="227">
        <f>Tablica_A!S185</f>
        <v>400</v>
      </c>
      <c r="N28" s="42"/>
      <c r="O28" s="271"/>
      <c r="P28" s="271"/>
      <c r="Q28" s="271"/>
      <c r="R28" s="271"/>
      <c r="S28" s="271"/>
      <c r="T28" s="271"/>
      <c r="U28" s="271"/>
    </row>
    <row r="29" spans="1:21" ht="15" customHeight="1">
      <c r="A29" s="264" t="s">
        <v>154</v>
      </c>
      <c r="B29" s="265"/>
      <c r="C29" s="265"/>
      <c r="E29" s="227">
        <f>Tablica_A!G191</f>
        <v>17.92</v>
      </c>
      <c r="F29" s="43"/>
      <c r="G29" s="227">
        <f>Tablica_A!K191</f>
        <v>55.36</v>
      </c>
      <c r="H29" s="39"/>
      <c r="I29" s="227">
        <f>Tablica_A!O191</f>
        <v>7.37</v>
      </c>
      <c r="J29" s="39"/>
      <c r="K29" s="227">
        <f>Tablica_A!S191</f>
        <v>54.99</v>
      </c>
      <c r="L29" s="39"/>
      <c r="M29" s="266" t="s">
        <v>155</v>
      </c>
      <c r="N29" s="247"/>
      <c r="O29" s="247"/>
      <c r="P29" s="247"/>
      <c r="Q29" s="247"/>
      <c r="R29" s="247"/>
      <c r="S29" s="247"/>
      <c r="T29" s="247"/>
      <c r="U29" s="247"/>
    </row>
    <row r="30" spans="1:21" ht="24.75" customHeight="1">
      <c r="A30" s="264" t="s">
        <v>156</v>
      </c>
      <c r="B30" s="265"/>
      <c r="C30" s="265"/>
      <c r="D30" s="40"/>
      <c r="E30" s="227">
        <f>Tablica_A!K198</f>
        <v>5</v>
      </c>
      <c r="F30" s="43"/>
      <c r="G30" s="227">
        <f>Tablica_A!O198</f>
        <v>0</v>
      </c>
      <c r="H30" s="39"/>
      <c r="I30" s="227">
        <f>Tablica_A!S198</f>
        <v>0</v>
      </c>
      <c r="J30" s="39"/>
      <c r="K30" s="227">
        <f>Tablica_A!K200</f>
        <v>5</v>
      </c>
      <c r="L30" s="39"/>
      <c r="M30" s="227">
        <f>Tablica_A!O200</f>
        <v>0</v>
      </c>
      <c r="N30" s="44"/>
      <c r="O30" s="227">
        <f>Tablica_A!S200</f>
        <v>0</v>
      </c>
      <c r="Q30" s="248" t="s">
        <v>157</v>
      </c>
      <c r="R30" s="248"/>
      <c r="S30" s="248"/>
      <c r="T30" s="248"/>
      <c r="U30" s="248"/>
    </row>
    <row r="31" spans="1:21" s="35" customFormat="1" ht="15">
      <c r="A31" s="264" t="s">
        <v>158</v>
      </c>
      <c r="B31" s="265"/>
      <c r="C31" s="265"/>
      <c r="D31" s="36"/>
      <c r="E31" s="270">
        <f>Tablica_A!S193</f>
        <v>132236</v>
      </c>
      <c r="F31" s="270"/>
      <c r="G31" s="270"/>
      <c r="H31" s="1"/>
      <c r="I31" s="1"/>
      <c r="J31" s="1"/>
      <c r="K31" s="1"/>
      <c r="L31" s="1"/>
      <c r="M31" s="1"/>
      <c r="N31" s="1"/>
      <c r="O31" s="1"/>
      <c r="P31" s="1"/>
      <c r="Q31" s="1"/>
      <c r="R31" s="1"/>
      <c r="S31" s="1"/>
      <c r="T31" s="1"/>
      <c r="U31" s="1"/>
    </row>
    <row r="32" spans="1:21" s="35" customFormat="1" ht="15" customHeight="1">
      <c r="A32" s="16" t="s">
        <v>159</v>
      </c>
      <c r="B32" s="36"/>
      <c r="C32" s="36"/>
      <c r="D32" s="36"/>
      <c r="E32" s="36"/>
      <c r="G32" s="45" t="s">
        <v>160</v>
      </c>
      <c r="H32" s="46"/>
      <c r="I32" s="225">
        <f>Fintab!G8</f>
        <v>714278</v>
      </c>
      <c r="L32" s="46"/>
      <c r="P32" s="46"/>
      <c r="Q32" s="46"/>
      <c r="S32" s="47"/>
      <c r="T32" s="36"/>
      <c r="U32" s="36" t="s">
        <v>161</v>
      </c>
    </row>
    <row r="33" spans="1:21" s="35" customFormat="1" ht="15" customHeight="1">
      <c r="A33" s="48"/>
      <c r="B33" s="22"/>
      <c r="C33" s="22"/>
      <c r="D33" s="22"/>
      <c r="G33" s="45" t="s">
        <v>162</v>
      </c>
      <c r="I33" s="226">
        <f>Fintab!I8</f>
        <v>779789</v>
      </c>
      <c r="S33" s="45" t="s">
        <v>163</v>
      </c>
      <c r="U33" s="225">
        <f>Fintab!G71</f>
        <v>9470</v>
      </c>
    </row>
    <row r="34" spans="1:21" s="35" customFormat="1" ht="15" customHeight="1">
      <c r="A34" s="28"/>
      <c r="B34" s="22"/>
      <c r="C34" s="22"/>
      <c r="D34" s="22"/>
      <c r="E34" s="22"/>
      <c r="F34" s="22"/>
      <c r="G34" s="22"/>
      <c r="H34" s="22"/>
      <c r="I34" s="22"/>
      <c r="J34" s="22"/>
      <c r="K34" s="22"/>
      <c r="L34" s="22"/>
      <c r="M34" s="22"/>
      <c r="O34" s="22"/>
      <c r="P34" s="22"/>
      <c r="S34" s="45" t="s">
        <v>164</v>
      </c>
      <c r="T34" s="22"/>
      <c r="U34" s="225">
        <f>Fintab!H71</f>
        <v>3593</v>
      </c>
    </row>
    <row r="35" spans="1:21" s="35" customFormat="1" ht="15" customHeight="1">
      <c r="A35" s="28" t="s">
        <v>777</v>
      </c>
      <c r="B35" s="22"/>
      <c r="C35" s="22"/>
      <c r="D35" s="22"/>
      <c r="E35" s="47"/>
      <c r="F35" s="36"/>
      <c r="J35" s="22"/>
      <c r="K35" s="22"/>
      <c r="L35" s="22"/>
      <c r="M35" s="22"/>
      <c r="O35" s="22"/>
      <c r="P35" s="22"/>
      <c r="S35" s="45" t="s">
        <v>171</v>
      </c>
      <c r="U35" s="225">
        <f>Fintab!I71</f>
        <v>9389</v>
      </c>
    </row>
    <row r="36" spans="1:21" s="35" customFormat="1" ht="15" customHeight="1">
      <c r="A36" s="22"/>
      <c r="B36" s="22"/>
      <c r="C36" s="22"/>
      <c r="D36" s="22"/>
      <c r="E36" s="45" t="s">
        <v>172</v>
      </c>
      <c r="G36" s="225">
        <f>Fintab!G130</f>
        <v>128744</v>
      </c>
      <c r="K36" s="46"/>
      <c r="L36" s="46"/>
      <c r="M36" s="46"/>
      <c r="O36" s="46"/>
      <c r="P36" s="46"/>
      <c r="S36" s="45" t="s">
        <v>173</v>
      </c>
      <c r="U36" s="225">
        <f>Fintab!J71</f>
        <v>1260</v>
      </c>
    </row>
    <row r="37" spans="2:21" s="35" customFormat="1" ht="15" customHeight="1">
      <c r="B37" s="49"/>
      <c r="C37" s="49"/>
      <c r="D37" s="49"/>
      <c r="E37" s="45" t="s">
        <v>174</v>
      </c>
      <c r="F37" s="22"/>
      <c r="G37" s="225">
        <f>Fintab!H130</f>
        <v>18859</v>
      </c>
      <c r="J37" s="49"/>
      <c r="K37" s="49"/>
      <c r="L37" s="49"/>
      <c r="M37" s="49"/>
      <c r="N37" s="49"/>
      <c r="O37" s="49"/>
      <c r="P37" s="49"/>
      <c r="Q37" s="36"/>
      <c r="S37" s="50"/>
      <c r="T37" s="46"/>
      <c r="U37" s="36" t="s">
        <v>175</v>
      </c>
    </row>
    <row r="38" spans="1:21" s="35" customFormat="1" ht="15" customHeight="1">
      <c r="A38" s="48"/>
      <c r="B38" s="22"/>
      <c r="C38" s="22"/>
      <c r="D38" s="22"/>
      <c r="E38" s="45" t="s">
        <v>176</v>
      </c>
      <c r="G38" s="225">
        <f>Fintab!I130</f>
        <v>9470</v>
      </c>
      <c r="S38" s="45" t="s">
        <v>177</v>
      </c>
      <c r="T38" s="46"/>
      <c r="U38" s="226">
        <f>Fintab!G107</f>
        <v>14369</v>
      </c>
    </row>
    <row r="39" spans="5:21" s="35" customFormat="1" ht="15" customHeight="1">
      <c r="E39" s="45" t="s">
        <v>162</v>
      </c>
      <c r="G39" s="225">
        <f>Fintab!J130</f>
        <v>138133</v>
      </c>
      <c r="K39" s="22"/>
      <c r="L39" s="22"/>
      <c r="M39" s="22"/>
      <c r="O39" s="22"/>
      <c r="P39" s="22"/>
      <c r="Q39" s="22"/>
      <c r="S39" s="45" t="s">
        <v>162</v>
      </c>
      <c r="T39" s="49"/>
      <c r="U39" s="226">
        <f>Fintab!I107</f>
        <v>13865</v>
      </c>
    </row>
    <row r="40" spans="6:17" s="35" customFormat="1" ht="15" customHeight="1">
      <c r="F40" s="14"/>
      <c r="G40" s="14"/>
      <c r="H40" s="14"/>
      <c r="I40" s="51"/>
      <c r="K40" s="46"/>
      <c r="L40" s="46"/>
      <c r="M40" s="46"/>
      <c r="O40" s="46"/>
      <c r="P40" s="46"/>
      <c r="Q40" s="46"/>
    </row>
    <row r="41" spans="5:21" s="35" customFormat="1" ht="15" customHeight="1">
      <c r="E41" s="214" t="s">
        <v>531</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178</v>
      </c>
      <c r="B43" s="6"/>
      <c r="C43" s="240"/>
      <c r="D43" s="269"/>
      <c r="E43" s="241"/>
      <c r="F43" s="241"/>
      <c r="G43" s="241"/>
      <c r="H43" s="242"/>
      <c r="I43" s="52" t="s">
        <v>179</v>
      </c>
      <c r="K43" s="240"/>
      <c r="L43" s="241"/>
      <c r="M43" s="242"/>
      <c r="O43" s="263" t="s">
        <v>180</v>
      </c>
      <c r="P43" s="263"/>
      <c r="Q43" s="263"/>
      <c r="R43" s="263"/>
      <c r="S43" s="263"/>
      <c r="T43" s="263"/>
      <c r="U43" s="263"/>
    </row>
    <row r="44" ht="9.75" customHeight="1"/>
    <row r="45" spans="1:13" ht="15">
      <c r="A45" s="243" t="s">
        <v>181</v>
      </c>
      <c r="B45" s="53"/>
      <c r="C45" s="240"/>
      <c r="D45" s="269"/>
      <c r="E45" s="241"/>
      <c r="F45" s="241"/>
      <c r="G45" s="241"/>
      <c r="H45" s="242"/>
      <c r="I45" s="6" t="s">
        <v>182</v>
      </c>
      <c r="K45" s="244"/>
      <c r="L45" s="245"/>
      <c r="M45" s="246"/>
    </row>
    <row r="46" spans="1:9" ht="3" customHeight="1">
      <c r="A46" s="243"/>
      <c r="B46" s="53"/>
      <c r="I46" s="6"/>
    </row>
    <row r="47" spans="1:21" ht="15">
      <c r="A47" s="243"/>
      <c r="B47" s="53"/>
      <c r="C47" s="240"/>
      <c r="D47" s="269"/>
      <c r="E47" s="241"/>
      <c r="F47" s="241"/>
      <c r="G47" s="241"/>
      <c r="H47" s="242"/>
      <c r="I47" s="6" t="s">
        <v>182</v>
      </c>
      <c r="K47" s="244"/>
      <c r="L47" s="245"/>
      <c r="M47" s="246"/>
      <c r="O47" s="54"/>
      <c r="P47" s="54"/>
      <c r="Q47" s="54"/>
      <c r="R47" s="54"/>
      <c r="S47" s="54"/>
      <c r="T47" s="54"/>
      <c r="U47" s="54"/>
    </row>
    <row r="48" spans="1:9" ht="3" customHeight="1">
      <c r="A48" s="243"/>
      <c r="B48" s="53"/>
      <c r="I48" s="6"/>
    </row>
    <row r="49" spans="1:19" ht="15">
      <c r="A49" s="243"/>
      <c r="B49" s="53"/>
      <c r="C49" s="240"/>
      <c r="D49" s="269"/>
      <c r="E49" s="241"/>
      <c r="F49" s="241"/>
      <c r="G49" s="241"/>
      <c r="H49" s="242"/>
      <c r="I49" s="6" t="s">
        <v>182</v>
      </c>
      <c r="K49" s="244"/>
      <c r="L49" s="245"/>
      <c r="M49" s="246"/>
      <c r="Q49" s="263" t="s">
        <v>183</v>
      </c>
      <c r="R49" s="263"/>
      <c r="S49" s="26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0">
      <selection activeCell="Q213" sqref="Q21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1" t="s">
        <v>108</v>
      </c>
      <c r="B1" s="321"/>
      <c r="C1" s="321"/>
      <c r="D1" s="321"/>
      <c r="E1" s="321"/>
      <c r="F1" s="321"/>
      <c r="G1" s="321"/>
      <c r="H1" s="321"/>
      <c r="I1" s="321"/>
      <c r="J1" s="321"/>
      <c r="K1" s="321"/>
      <c r="L1" s="321"/>
      <c r="M1" s="321"/>
      <c r="N1" s="321"/>
      <c r="O1" s="321"/>
      <c r="P1" s="322"/>
      <c r="Q1" s="322"/>
      <c r="R1" s="322"/>
      <c r="S1" s="322"/>
      <c r="T1" s="322"/>
      <c r="U1" s="322"/>
    </row>
    <row r="2" ht="9.75" customHeight="1"/>
    <row r="3" spans="1:21" ht="34.5" customHeight="1">
      <c r="A3" s="56" t="s">
        <v>184</v>
      </c>
      <c r="H3" s="57"/>
      <c r="Q3" s="274" t="s">
        <v>369</v>
      </c>
      <c r="R3" s="275"/>
      <c r="S3" s="275"/>
      <c r="T3" s="275"/>
      <c r="U3" s="276"/>
    </row>
    <row r="4" spans="1:2" ht="10.5" customHeight="1">
      <c r="A4" s="58"/>
      <c r="B4" s="58"/>
    </row>
    <row r="5" spans="2:21" ht="18" customHeight="1">
      <c r="B5" s="59"/>
      <c r="E5" s="60" t="s">
        <v>111</v>
      </c>
      <c r="G5" s="61" t="s">
        <v>54</v>
      </c>
      <c r="H5" s="59"/>
      <c r="I5" s="59"/>
      <c r="J5" s="62"/>
      <c r="K5" s="62"/>
      <c r="L5" s="62"/>
      <c r="M5" s="62"/>
      <c r="N5" s="62"/>
      <c r="O5" s="62"/>
      <c r="Q5" s="60" t="s">
        <v>112</v>
      </c>
      <c r="S5" s="323" t="s">
        <v>56</v>
      </c>
      <c r="T5" s="324"/>
      <c r="U5" s="327"/>
    </row>
    <row r="6" spans="1:15" ht="3" customHeight="1">
      <c r="A6" s="59"/>
      <c r="B6" s="59"/>
      <c r="C6" s="59"/>
      <c r="D6" s="59"/>
      <c r="E6" s="59"/>
      <c r="F6" s="59"/>
      <c r="G6" s="59"/>
      <c r="H6" s="59"/>
      <c r="I6" s="59"/>
      <c r="J6" s="63"/>
      <c r="K6" s="63"/>
      <c r="L6" s="63"/>
      <c r="M6" s="63"/>
      <c r="N6" s="63"/>
      <c r="O6" s="63"/>
    </row>
    <row r="7" spans="5:21" ht="18" customHeight="1">
      <c r="E7" s="64" t="s">
        <v>113</v>
      </c>
      <c r="G7" s="65" t="s">
        <v>55</v>
      </c>
      <c r="H7" s="59"/>
      <c r="I7" s="59"/>
      <c r="J7" s="62"/>
      <c r="K7" s="62"/>
      <c r="L7" s="62"/>
      <c r="M7" s="62"/>
      <c r="N7" s="62"/>
      <c r="O7" s="62"/>
      <c r="Q7" s="60" t="s">
        <v>114</v>
      </c>
      <c r="S7" s="323" t="s">
        <v>57</v>
      </c>
      <c r="T7" s="324"/>
      <c r="U7" s="327"/>
    </row>
    <row r="8" ht="3" customHeight="1"/>
    <row r="9" spans="2:21" ht="18" customHeight="1">
      <c r="B9" s="64"/>
      <c r="C9" s="64" t="s">
        <v>115</v>
      </c>
      <c r="D9" s="64"/>
      <c r="E9" s="244" t="s">
        <v>58</v>
      </c>
      <c r="F9" s="296"/>
      <c r="G9" s="296"/>
      <c r="H9" s="296"/>
      <c r="I9" s="296"/>
      <c r="J9" s="296"/>
      <c r="K9" s="296"/>
      <c r="L9" s="296"/>
      <c r="M9" s="296"/>
      <c r="N9" s="296"/>
      <c r="O9" s="296"/>
      <c r="P9" s="296"/>
      <c r="Q9" s="296"/>
      <c r="R9" s="296"/>
      <c r="S9" s="296"/>
      <c r="T9" s="296"/>
      <c r="U9" s="297"/>
    </row>
    <row r="10" spans="1:6" ht="3" customHeight="1">
      <c r="A10" s="59"/>
      <c r="B10" s="59"/>
      <c r="C10" s="59"/>
      <c r="D10" s="59"/>
      <c r="E10" s="59"/>
      <c r="F10" s="59"/>
    </row>
    <row r="11" spans="1:21" ht="24.75" customHeight="1">
      <c r="A11" s="335" t="s">
        <v>185</v>
      </c>
      <c r="B11" s="336"/>
      <c r="C11" s="336"/>
      <c r="D11" s="336"/>
      <c r="E11" s="336"/>
      <c r="F11" s="66"/>
      <c r="G11" s="67">
        <v>33520</v>
      </c>
      <c r="H11" s="68"/>
      <c r="I11" s="244" t="s">
        <v>59</v>
      </c>
      <c r="J11" s="283"/>
      <c r="K11" s="245"/>
      <c r="L11" s="245"/>
      <c r="M11" s="246"/>
      <c r="O11" s="244" t="s">
        <v>60</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117</v>
      </c>
      <c r="F13" s="73"/>
      <c r="G13" s="244" t="s">
        <v>61</v>
      </c>
      <c r="H13" s="245"/>
      <c r="I13" s="246"/>
      <c r="O13" s="60" t="s">
        <v>118</v>
      </c>
      <c r="P13" s="75"/>
      <c r="Q13" s="323" t="s">
        <v>62</v>
      </c>
      <c r="R13" s="324"/>
      <c r="S13" s="325"/>
      <c r="T13" s="325"/>
      <c r="U13" s="326"/>
    </row>
    <row r="14" spans="1:6" ht="3" customHeight="1">
      <c r="A14" s="69"/>
      <c r="B14" s="69"/>
      <c r="C14" s="69"/>
      <c r="D14" s="69"/>
      <c r="E14" s="69"/>
      <c r="F14" s="69"/>
    </row>
    <row r="15" spans="1:21" ht="15">
      <c r="A15" s="73"/>
      <c r="B15" s="64"/>
      <c r="C15" s="64"/>
      <c r="D15" s="64"/>
      <c r="E15" s="64" t="s">
        <v>119</v>
      </c>
      <c r="F15" s="69"/>
      <c r="G15" s="334" t="s">
        <v>63</v>
      </c>
      <c r="H15" s="302"/>
      <c r="I15" s="302"/>
      <c r="J15" s="302"/>
      <c r="K15" s="302"/>
      <c r="L15" s="302"/>
      <c r="M15" s="302"/>
      <c r="N15" s="303"/>
      <c r="O15" s="76"/>
      <c r="P15" s="77"/>
      <c r="Q15" s="72"/>
      <c r="S15" s="60" t="s">
        <v>120</v>
      </c>
      <c r="U15" s="78">
        <v>33903</v>
      </c>
    </row>
    <row r="16" spans="1:17" ht="3" customHeight="1">
      <c r="A16" s="69"/>
      <c r="B16" s="69"/>
      <c r="C16" s="69"/>
      <c r="D16" s="69"/>
      <c r="E16" s="69"/>
      <c r="F16" s="69"/>
      <c r="O16" s="79"/>
      <c r="P16" s="79"/>
      <c r="Q16" s="72"/>
    </row>
    <row r="17" spans="1:21" ht="15">
      <c r="A17" s="73"/>
      <c r="B17" s="64"/>
      <c r="C17" s="64"/>
      <c r="D17" s="64"/>
      <c r="E17" s="64" t="s">
        <v>121</v>
      </c>
      <c r="F17" s="69"/>
      <c r="G17" s="334" t="s">
        <v>64</v>
      </c>
      <c r="H17" s="302"/>
      <c r="I17" s="302"/>
      <c r="J17" s="302"/>
      <c r="K17" s="302"/>
      <c r="L17" s="302"/>
      <c r="M17" s="302"/>
      <c r="N17" s="303"/>
      <c r="O17" s="76"/>
      <c r="P17" s="77"/>
      <c r="Q17" s="72"/>
      <c r="S17" s="60" t="s">
        <v>122</v>
      </c>
      <c r="U17" s="80">
        <v>0</v>
      </c>
    </row>
    <row r="18" spans="1:6" ht="3" customHeight="1">
      <c r="A18" s="69"/>
      <c r="B18" s="69"/>
      <c r="C18" s="69"/>
      <c r="D18" s="69"/>
      <c r="E18" s="69"/>
      <c r="F18" s="69"/>
    </row>
    <row r="19" spans="1:21" ht="15">
      <c r="A19" s="328" t="s">
        <v>123</v>
      </c>
      <c r="B19" s="328"/>
      <c r="C19" s="328"/>
      <c r="D19" s="328"/>
      <c r="E19" s="328"/>
      <c r="F19" s="69"/>
      <c r="G19" s="81">
        <v>21</v>
      </c>
      <c r="H19" s="59"/>
      <c r="I19" s="59"/>
      <c r="N19" s="59"/>
      <c r="P19" s="59"/>
      <c r="Q19" s="59"/>
      <c r="S19" s="64" t="s">
        <v>124</v>
      </c>
      <c r="T19" s="59"/>
      <c r="U19" s="80">
        <v>157</v>
      </c>
    </row>
    <row r="20" ht="3" customHeight="1"/>
    <row r="21" spans="1:21" ht="15">
      <c r="A21" s="82"/>
      <c r="B21" s="69"/>
      <c r="C21" s="64" t="s">
        <v>125</v>
      </c>
      <c r="D21" s="83"/>
      <c r="E21" s="61" t="s">
        <v>65</v>
      </c>
      <c r="K21" s="60" t="s">
        <v>126</v>
      </c>
      <c r="M21" s="244" t="s">
        <v>68</v>
      </c>
      <c r="N21" s="302"/>
      <c r="O21" s="302"/>
      <c r="P21" s="302"/>
      <c r="Q21" s="302"/>
      <c r="R21" s="302"/>
      <c r="S21" s="302"/>
      <c r="T21" s="302"/>
      <c r="U21" s="30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127</v>
      </c>
      <c r="C23" s="244" t="s">
        <v>67</v>
      </c>
      <c r="D23" s="245"/>
      <c r="E23" s="246"/>
      <c r="F23" s="73"/>
      <c r="G23" s="337" t="s">
        <v>128</v>
      </c>
      <c r="H23" s="338"/>
      <c r="I23" s="338"/>
      <c r="J23" s="338"/>
      <c r="K23" s="338"/>
      <c r="M23" s="244" t="s">
        <v>69</v>
      </c>
      <c r="N23" s="302"/>
      <c r="O23" s="302"/>
      <c r="P23" s="302"/>
      <c r="Q23" s="302"/>
      <c r="R23" s="302"/>
      <c r="S23" s="302"/>
      <c r="T23" s="302"/>
      <c r="U23" s="303"/>
    </row>
    <row r="24" spans="3:15" ht="3" customHeight="1">
      <c r="C24" s="73"/>
      <c r="D24" s="73"/>
      <c r="E24" s="73"/>
      <c r="F24" s="79"/>
      <c r="G24" s="79"/>
      <c r="H24" s="79"/>
      <c r="I24" s="79"/>
      <c r="J24" s="79"/>
      <c r="K24" s="79"/>
      <c r="L24" s="79"/>
      <c r="M24" s="79"/>
      <c r="N24" s="79"/>
      <c r="O24" s="79"/>
    </row>
    <row r="25" spans="1:3" ht="27" customHeight="1">
      <c r="A25" s="87" t="s">
        <v>186</v>
      </c>
      <c r="B25" s="88"/>
      <c r="C25" s="88"/>
    </row>
    <row r="26" spans="3:21" ht="12.75" customHeight="1">
      <c r="C26" s="295" t="s">
        <v>187</v>
      </c>
      <c r="D26" s="317"/>
      <c r="E26" s="317"/>
      <c r="F26" s="317"/>
      <c r="G26" s="317"/>
      <c r="H26" s="90"/>
      <c r="I26" s="318" t="s">
        <v>188</v>
      </c>
      <c r="J26" s="73"/>
      <c r="K26" s="295" t="s">
        <v>189</v>
      </c>
      <c r="L26" s="295"/>
      <c r="M26" s="295"/>
      <c r="N26" s="295"/>
      <c r="O26" s="295"/>
      <c r="P26" s="295"/>
      <c r="Q26" s="295"/>
      <c r="R26" s="295"/>
      <c r="S26" s="295"/>
      <c r="T26" s="295"/>
      <c r="U26" s="295"/>
    </row>
    <row r="27" spans="3:21" ht="12.75" customHeight="1">
      <c r="C27" s="317"/>
      <c r="D27" s="317"/>
      <c r="E27" s="317"/>
      <c r="F27" s="317"/>
      <c r="G27" s="317"/>
      <c r="H27" s="90"/>
      <c r="I27" s="319"/>
      <c r="J27" s="91"/>
      <c r="K27" s="295" t="s">
        <v>190</v>
      </c>
      <c r="L27" s="295"/>
      <c r="M27" s="295"/>
      <c r="N27" s="89"/>
      <c r="O27" s="295" t="s">
        <v>191</v>
      </c>
      <c r="P27" s="320"/>
      <c r="Q27" s="320"/>
      <c r="R27" s="320"/>
      <c r="S27" s="320"/>
      <c r="T27" s="320"/>
      <c r="U27" s="320"/>
    </row>
    <row r="28" ht="3" customHeight="1"/>
    <row r="29" spans="1:21" ht="15">
      <c r="A29" s="306" t="s">
        <v>192</v>
      </c>
      <c r="B29" s="307"/>
      <c r="C29" s="244" t="s">
        <v>70</v>
      </c>
      <c r="D29" s="283"/>
      <c r="E29" s="283"/>
      <c r="F29" s="283"/>
      <c r="G29" s="284"/>
      <c r="H29" s="93"/>
      <c r="I29" s="78">
        <v>23671</v>
      </c>
      <c r="J29" s="68"/>
      <c r="K29" s="244" t="s">
        <v>71</v>
      </c>
      <c r="L29" s="302"/>
      <c r="M29" s="303"/>
      <c r="O29" s="244" t="s">
        <v>72</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193</v>
      </c>
      <c r="B31" s="94"/>
      <c r="C31" s="244" t="s">
        <v>73</v>
      </c>
      <c r="D31" s="283"/>
      <c r="E31" s="283"/>
      <c r="F31" s="283"/>
      <c r="G31" s="284"/>
      <c r="H31" s="93"/>
      <c r="I31" s="78">
        <v>26448</v>
      </c>
      <c r="J31" s="68"/>
      <c r="K31" s="244" t="s">
        <v>74</v>
      </c>
      <c r="L31" s="302"/>
      <c r="M31" s="303"/>
      <c r="O31" s="244" t="s">
        <v>75</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194</v>
      </c>
      <c r="B33" s="94"/>
      <c r="C33" s="244"/>
      <c r="D33" s="283"/>
      <c r="E33" s="283"/>
      <c r="F33" s="283"/>
      <c r="G33" s="284"/>
      <c r="H33" s="93"/>
      <c r="I33" s="78"/>
      <c r="J33" s="68"/>
      <c r="K33" s="244"/>
      <c r="L33" s="302"/>
      <c r="M33" s="303"/>
      <c r="O33" s="244"/>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195</v>
      </c>
      <c r="B35" s="94"/>
      <c r="C35" s="244"/>
      <c r="D35" s="283"/>
      <c r="E35" s="283"/>
      <c r="F35" s="283"/>
      <c r="G35" s="284"/>
      <c r="H35" s="93"/>
      <c r="I35" s="78"/>
      <c r="J35" s="68"/>
      <c r="K35" s="244"/>
      <c r="L35" s="302"/>
      <c r="M35" s="303"/>
      <c r="O35" s="244"/>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196</v>
      </c>
      <c r="B37" s="94"/>
      <c r="C37" s="244"/>
      <c r="D37" s="283"/>
      <c r="E37" s="283"/>
      <c r="F37" s="283"/>
      <c r="G37" s="284"/>
      <c r="H37" s="93"/>
      <c r="I37" s="78"/>
      <c r="J37" s="68"/>
      <c r="K37" s="244"/>
      <c r="L37" s="302"/>
      <c r="M37" s="303"/>
      <c r="O37" s="244"/>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197</v>
      </c>
      <c r="B39" s="94"/>
      <c r="C39" s="244"/>
      <c r="D39" s="283"/>
      <c r="E39" s="283"/>
      <c r="F39" s="283"/>
      <c r="G39" s="284"/>
      <c r="H39" s="93"/>
      <c r="I39" s="78"/>
      <c r="J39" s="68"/>
      <c r="K39" s="244"/>
      <c r="L39" s="302"/>
      <c r="M39" s="303"/>
      <c r="O39" s="244"/>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198</v>
      </c>
      <c r="B41" s="94"/>
      <c r="C41" s="244"/>
      <c r="D41" s="283"/>
      <c r="E41" s="283"/>
      <c r="F41" s="283"/>
      <c r="G41" s="284"/>
      <c r="H41" s="93"/>
      <c r="I41" s="78"/>
      <c r="J41" s="68"/>
      <c r="K41" s="244"/>
      <c r="L41" s="302"/>
      <c r="M41" s="303"/>
      <c r="O41" s="244"/>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199</v>
      </c>
      <c r="B43" s="94"/>
      <c r="C43" s="244"/>
      <c r="D43" s="283"/>
      <c r="E43" s="283"/>
      <c r="F43" s="283"/>
      <c r="G43" s="284"/>
      <c r="H43" s="93"/>
      <c r="I43" s="78"/>
      <c r="J43" s="68"/>
      <c r="K43" s="244"/>
      <c r="L43" s="302"/>
      <c r="M43" s="303"/>
      <c r="O43" s="244"/>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200</v>
      </c>
      <c r="B45" s="94"/>
      <c r="C45" s="244"/>
      <c r="D45" s="283"/>
      <c r="E45" s="283"/>
      <c r="F45" s="283"/>
      <c r="G45" s="284"/>
      <c r="H45" s="93"/>
      <c r="I45" s="78"/>
      <c r="J45" s="68"/>
      <c r="K45" s="244"/>
      <c r="L45" s="302"/>
      <c r="M45" s="303"/>
      <c r="O45" s="244"/>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201</v>
      </c>
      <c r="B47" s="94"/>
      <c r="C47" s="244"/>
      <c r="D47" s="283"/>
      <c r="E47" s="283"/>
      <c r="F47" s="283"/>
      <c r="G47" s="284"/>
      <c r="H47" s="93"/>
      <c r="I47" s="78"/>
      <c r="J47" s="68"/>
      <c r="K47" s="244"/>
      <c r="L47" s="302"/>
      <c r="M47" s="303"/>
      <c r="O47" s="244"/>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202</v>
      </c>
      <c r="B49" s="94"/>
      <c r="C49" s="244"/>
      <c r="D49" s="283"/>
      <c r="E49" s="283"/>
      <c r="F49" s="283"/>
      <c r="G49" s="284"/>
      <c r="H49" s="93"/>
      <c r="I49" s="78"/>
      <c r="J49" s="68"/>
      <c r="K49" s="244"/>
      <c r="L49" s="302"/>
      <c r="M49" s="303"/>
      <c r="O49" s="244"/>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06" t="s">
        <v>203</v>
      </c>
      <c r="B51" s="307"/>
      <c r="C51" s="244"/>
      <c r="D51" s="283"/>
      <c r="E51" s="283"/>
      <c r="F51" s="283"/>
      <c r="G51" s="284"/>
      <c r="H51" s="93"/>
      <c r="I51" s="78"/>
      <c r="J51" s="68"/>
      <c r="K51" s="244"/>
      <c r="L51" s="302"/>
      <c r="M51" s="303"/>
      <c r="O51" s="244"/>
      <c r="P51" s="283"/>
      <c r="Q51" s="283"/>
      <c r="R51" s="283"/>
      <c r="S51" s="283"/>
      <c r="T51" s="283"/>
      <c r="U51" s="284"/>
    </row>
    <row r="52" spans="1:2" ht="26.25" customHeight="1">
      <c r="A52" s="87" t="s">
        <v>204</v>
      </c>
      <c r="B52" s="88"/>
    </row>
    <row r="53" ht="3.75" customHeight="1"/>
    <row r="54" spans="1:21" ht="15">
      <c r="A54" s="306" t="s">
        <v>192</v>
      </c>
      <c r="B54" s="307"/>
      <c r="C54" s="244" t="s">
        <v>76</v>
      </c>
      <c r="D54" s="283"/>
      <c r="E54" s="283"/>
      <c r="F54" s="283"/>
      <c r="G54" s="284"/>
      <c r="H54" s="93"/>
      <c r="I54" s="95">
        <v>21347</v>
      </c>
      <c r="J54" s="68"/>
      <c r="K54" s="244" t="s">
        <v>71</v>
      </c>
      <c r="L54" s="302"/>
      <c r="M54" s="303"/>
      <c r="O54" s="244" t="s">
        <v>77</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193</v>
      </c>
      <c r="B56" s="94"/>
      <c r="C56" s="244" t="s">
        <v>78</v>
      </c>
      <c r="D56" s="283"/>
      <c r="E56" s="283"/>
      <c r="F56" s="283"/>
      <c r="G56" s="284"/>
      <c r="H56" s="93"/>
      <c r="I56" s="95">
        <v>20912</v>
      </c>
      <c r="J56" s="68"/>
      <c r="K56" s="244" t="s">
        <v>71</v>
      </c>
      <c r="L56" s="302"/>
      <c r="M56" s="303"/>
      <c r="O56" s="244" t="s">
        <v>79</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194</v>
      </c>
      <c r="B58" s="94"/>
      <c r="C58" s="244" t="s">
        <v>80</v>
      </c>
      <c r="D58" s="283"/>
      <c r="E58" s="283"/>
      <c r="F58" s="283"/>
      <c r="G58" s="284"/>
      <c r="H58" s="93"/>
      <c r="I58" s="95">
        <v>21263</v>
      </c>
      <c r="J58" s="68"/>
      <c r="K58" s="244" t="s">
        <v>71</v>
      </c>
      <c r="L58" s="302"/>
      <c r="M58" s="303"/>
      <c r="O58" s="244" t="s">
        <v>77</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195</v>
      </c>
      <c r="B60" s="94"/>
      <c r="C60" s="244" t="s">
        <v>81</v>
      </c>
      <c r="D60" s="283"/>
      <c r="E60" s="283"/>
      <c r="F60" s="283"/>
      <c r="G60" s="284"/>
      <c r="H60" s="93"/>
      <c r="I60" s="95">
        <v>30206</v>
      </c>
      <c r="J60" s="68"/>
      <c r="K60" s="244" t="s">
        <v>71</v>
      </c>
      <c r="L60" s="302"/>
      <c r="M60" s="303"/>
      <c r="O60" s="244" t="s">
        <v>77</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196</v>
      </c>
      <c r="B62" s="94"/>
      <c r="C62" s="244" t="s">
        <v>82</v>
      </c>
      <c r="D62" s="283"/>
      <c r="E62" s="283"/>
      <c r="F62" s="283"/>
      <c r="G62" s="284"/>
      <c r="H62" s="93"/>
      <c r="I62" s="95">
        <v>23924</v>
      </c>
      <c r="J62" s="68"/>
      <c r="K62" s="244" t="s">
        <v>83</v>
      </c>
      <c r="L62" s="302"/>
      <c r="M62" s="303"/>
      <c r="O62" s="244" t="s">
        <v>84</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197</v>
      </c>
      <c r="B64" s="94"/>
      <c r="C64" s="244"/>
      <c r="D64" s="283"/>
      <c r="E64" s="283"/>
      <c r="F64" s="283"/>
      <c r="G64" s="284"/>
      <c r="H64" s="93"/>
      <c r="I64" s="95"/>
      <c r="J64" s="68"/>
      <c r="K64" s="244"/>
      <c r="L64" s="302"/>
      <c r="M64" s="303"/>
      <c r="O64" s="244"/>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198</v>
      </c>
      <c r="B66" s="94"/>
      <c r="C66" s="244"/>
      <c r="D66" s="283"/>
      <c r="E66" s="283"/>
      <c r="F66" s="283"/>
      <c r="G66" s="284"/>
      <c r="H66" s="93"/>
      <c r="I66" s="95"/>
      <c r="J66" s="68"/>
      <c r="K66" s="244"/>
      <c r="L66" s="302"/>
      <c r="M66" s="303"/>
      <c r="O66" s="244"/>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199</v>
      </c>
      <c r="B68" s="94"/>
      <c r="C68" s="244"/>
      <c r="D68" s="283"/>
      <c r="E68" s="283"/>
      <c r="F68" s="283"/>
      <c r="G68" s="284"/>
      <c r="H68" s="93"/>
      <c r="I68" s="95"/>
      <c r="J68" s="68"/>
      <c r="K68" s="244"/>
      <c r="L68" s="302"/>
      <c r="M68" s="303"/>
      <c r="O68" s="244"/>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200</v>
      </c>
      <c r="B70" s="94"/>
      <c r="C70" s="244"/>
      <c r="D70" s="283"/>
      <c r="E70" s="283"/>
      <c r="F70" s="283"/>
      <c r="G70" s="284"/>
      <c r="H70" s="93"/>
      <c r="I70" s="95"/>
      <c r="J70" s="68"/>
      <c r="K70" s="244"/>
      <c r="L70" s="302"/>
      <c r="M70" s="303"/>
      <c r="O70" s="244"/>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201</v>
      </c>
      <c r="B72" s="94"/>
      <c r="C72" s="244"/>
      <c r="D72" s="283"/>
      <c r="E72" s="283"/>
      <c r="F72" s="283"/>
      <c r="G72" s="284"/>
      <c r="H72" s="93"/>
      <c r="I72" s="95"/>
      <c r="J72" s="68"/>
      <c r="K72" s="244"/>
      <c r="L72" s="302"/>
      <c r="M72" s="303"/>
      <c r="O72" s="244"/>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202</v>
      </c>
      <c r="B74" s="94"/>
      <c r="C74" s="244"/>
      <c r="D74" s="283"/>
      <c r="E74" s="283"/>
      <c r="F74" s="283"/>
      <c r="G74" s="284"/>
      <c r="H74" s="93"/>
      <c r="I74" s="95"/>
      <c r="J74" s="68"/>
      <c r="K74" s="244"/>
      <c r="L74" s="302"/>
      <c r="M74" s="303"/>
      <c r="O74" s="244"/>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205</v>
      </c>
      <c r="B76" s="94"/>
      <c r="C76" s="244"/>
      <c r="D76" s="283"/>
      <c r="E76" s="283"/>
      <c r="F76" s="283"/>
      <c r="G76" s="284"/>
      <c r="H76" s="93"/>
      <c r="I76" s="95"/>
      <c r="J76" s="68"/>
      <c r="K76" s="244"/>
      <c r="L76" s="302"/>
      <c r="M76" s="303"/>
      <c r="O76" s="244"/>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206</v>
      </c>
      <c r="B78" s="94"/>
      <c r="C78" s="244"/>
      <c r="D78" s="283"/>
      <c r="E78" s="283"/>
      <c r="F78" s="283"/>
      <c r="G78" s="284"/>
      <c r="H78" s="93"/>
      <c r="I78" s="95"/>
      <c r="J78" s="68"/>
      <c r="K78" s="244"/>
      <c r="L78" s="302"/>
      <c r="M78" s="303"/>
      <c r="O78" s="244"/>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207</v>
      </c>
      <c r="B80" s="94"/>
      <c r="C80" s="244"/>
      <c r="D80" s="283"/>
      <c r="E80" s="283"/>
      <c r="F80" s="283"/>
      <c r="G80" s="284"/>
      <c r="H80" s="93"/>
      <c r="I80" s="95"/>
      <c r="J80" s="68"/>
      <c r="K80" s="244"/>
      <c r="L80" s="302"/>
      <c r="M80" s="303"/>
      <c r="O80" s="244"/>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208</v>
      </c>
      <c r="B82" s="94"/>
      <c r="C82" s="244"/>
      <c r="D82" s="283"/>
      <c r="E82" s="283"/>
      <c r="F82" s="283"/>
      <c r="G82" s="284"/>
      <c r="H82" s="93"/>
      <c r="I82" s="95"/>
      <c r="J82" s="68"/>
      <c r="K82" s="244"/>
      <c r="L82" s="302"/>
      <c r="M82" s="303"/>
      <c r="O82" s="244"/>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209</v>
      </c>
      <c r="B84" s="94"/>
      <c r="C84" s="244"/>
      <c r="D84" s="283"/>
      <c r="E84" s="283"/>
      <c r="F84" s="283"/>
      <c r="G84" s="284"/>
      <c r="H84" s="93"/>
      <c r="I84" s="95"/>
      <c r="J84" s="68"/>
      <c r="K84" s="244"/>
      <c r="L84" s="302"/>
      <c r="M84" s="303"/>
      <c r="O84" s="244"/>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115</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210</v>
      </c>
      <c r="D88" s="104"/>
      <c r="E88" s="105" t="str">
        <f>IF(LEN(Tablica_A!$S$5)&gt;3,Tablica_A!$S$5,"Nije upisano")</f>
        <v>03999092</v>
      </c>
      <c r="F88" s="105"/>
      <c r="G88" s="105"/>
      <c r="H88" s="106"/>
      <c r="I88" s="106"/>
      <c r="J88" s="104"/>
      <c r="K88" s="104" t="s">
        <v>211</v>
      </c>
      <c r="L88" s="106"/>
      <c r="M88" s="105" t="str">
        <f>IF(LEN(Tablica_A!$G$7)&gt;3,Tablica_A!$G$7,"Nije upisano")</f>
        <v>2004-12</v>
      </c>
      <c r="N88" s="105"/>
      <c r="O88" s="105"/>
      <c r="P88" s="106"/>
      <c r="Q88" s="106"/>
      <c r="R88" s="106"/>
      <c r="S88" s="106"/>
      <c r="T88" s="106"/>
      <c r="U88" s="108"/>
    </row>
    <row r="89" spans="1:2" ht="24.75" customHeight="1">
      <c r="A89" s="87" t="s">
        <v>212</v>
      </c>
      <c r="B89" s="58"/>
    </row>
    <row r="90" spans="2:21" ht="15">
      <c r="B90" s="69"/>
      <c r="C90" s="69"/>
      <c r="D90" s="69"/>
      <c r="F90" s="69"/>
      <c r="J90" s="74"/>
      <c r="R90" s="109"/>
      <c r="S90" s="64" t="s">
        <v>213</v>
      </c>
      <c r="T90" s="69"/>
      <c r="U90" s="189">
        <v>1815</v>
      </c>
    </row>
    <row r="91" spans="1:2" ht="15.75">
      <c r="A91" s="68" t="s">
        <v>214</v>
      </c>
      <c r="B91" s="88"/>
    </row>
    <row r="92" spans="3:21" ht="15" customHeight="1">
      <c r="C92" s="339" t="s">
        <v>215</v>
      </c>
      <c r="D92" s="339"/>
      <c r="E92" s="339"/>
      <c r="F92" s="339"/>
      <c r="G92" s="339"/>
      <c r="H92" s="339"/>
      <c r="I92" s="339"/>
      <c r="K92" s="339" t="s">
        <v>216</v>
      </c>
      <c r="L92" s="339"/>
      <c r="M92" s="339"/>
      <c r="N92" s="339"/>
      <c r="O92" s="339"/>
      <c r="P92" s="339"/>
      <c r="Q92" s="339"/>
      <c r="S92" s="291" t="s">
        <v>217</v>
      </c>
      <c r="T92" s="291"/>
      <c r="U92" s="291"/>
    </row>
    <row r="93" spans="3:21" ht="15">
      <c r="C93" s="322"/>
      <c r="D93" s="322"/>
      <c r="E93" s="322"/>
      <c r="F93" s="322"/>
      <c r="G93" s="322"/>
      <c r="H93" s="322"/>
      <c r="I93" s="322"/>
      <c r="K93" s="322"/>
      <c r="L93" s="322"/>
      <c r="M93" s="322"/>
      <c r="N93" s="322"/>
      <c r="O93" s="322"/>
      <c r="P93" s="322"/>
      <c r="Q93" s="322"/>
      <c r="S93" s="92" t="s">
        <v>218</v>
      </c>
      <c r="T93" s="111"/>
      <c r="U93" s="111" t="s">
        <v>219</v>
      </c>
    </row>
    <row r="94" ht="3" customHeight="1"/>
    <row r="95" spans="1:21" ht="15">
      <c r="A95" s="60" t="s">
        <v>133</v>
      </c>
      <c r="B95" s="94"/>
      <c r="C95" s="244" t="s">
        <v>483</v>
      </c>
      <c r="D95" s="283"/>
      <c r="E95" s="283"/>
      <c r="F95" s="283"/>
      <c r="G95" s="283"/>
      <c r="H95" s="283"/>
      <c r="I95" s="284"/>
      <c r="K95" s="244" t="s">
        <v>484</v>
      </c>
      <c r="L95" s="283"/>
      <c r="M95" s="283"/>
      <c r="N95" s="283"/>
      <c r="O95" s="283"/>
      <c r="P95" s="245"/>
      <c r="Q95" s="246"/>
      <c r="S95" s="112">
        <v>12749</v>
      </c>
      <c r="U95" s="113">
        <v>8.32</v>
      </c>
    </row>
    <row r="96" spans="1:19" ht="3" customHeight="1">
      <c r="A96" s="59"/>
      <c r="B96" s="94"/>
      <c r="S96" s="114"/>
    </row>
    <row r="97" spans="1:21" ht="15">
      <c r="A97" s="60" t="s">
        <v>134</v>
      </c>
      <c r="B97" s="94"/>
      <c r="C97" s="244" t="s">
        <v>76</v>
      </c>
      <c r="D97" s="283"/>
      <c r="E97" s="283"/>
      <c r="F97" s="283"/>
      <c r="G97" s="283"/>
      <c r="H97" s="283"/>
      <c r="I97" s="284"/>
      <c r="K97" s="244" t="s">
        <v>485</v>
      </c>
      <c r="L97" s="283"/>
      <c r="M97" s="283"/>
      <c r="N97" s="283"/>
      <c r="O97" s="283"/>
      <c r="P97" s="245"/>
      <c r="Q97" s="246"/>
      <c r="S97" s="112">
        <v>11424</v>
      </c>
      <c r="U97" s="113">
        <v>7.46</v>
      </c>
    </row>
    <row r="98" spans="1:19" ht="3" customHeight="1">
      <c r="A98" s="59"/>
      <c r="B98" s="94"/>
      <c r="S98" s="114"/>
    </row>
    <row r="99" spans="1:21" ht="15">
      <c r="A99" s="60" t="s">
        <v>135</v>
      </c>
      <c r="B99" s="94"/>
      <c r="C99" s="244" t="s">
        <v>486</v>
      </c>
      <c r="D99" s="283"/>
      <c r="E99" s="283"/>
      <c r="F99" s="283"/>
      <c r="G99" s="283"/>
      <c r="H99" s="283"/>
      <c r="I99" s="284"/>
      <c r="K99" s="244" t="s">
        <v>485</v>
      </c>
      <c r="L99" s="283"/>
      <c r="M99" s="283"/>
      <c r="N99" s="283"/>
      <c r="O99" s="283"/>
      <c r="P99" s="245"/>
      <c r="Q99" s="246"/>
      <c r="S99" s="112">
        <v>11424</v>
      </c>
      <c r="U99" s="113">
        <v>7.46</v>
      </c>
    </row>
    <row r="100" spans="1:19" ht="3" customHeight="1">
      <c r="A100" s="59"/>
      <c r="B100" s="94"/>
      <c r="S100" s="114"/>
    </row>
    <row r="101" spans="1:21" ht="15">
      <c r="A101" s="60" t="s">
        <v>136</v>
      </c>
      <c r="B101" s="94"/>
      <c r="C101" s="244" t="s">
        <v>487</v>
      </c>
      <c r="D101" s="283"/>
      <c r="E101" s="283"/>
      <c r="F101" s="283"/>
      <c r="G101" s="283"/>
      <c r="H101" s="283"/>
      <c r="I101" s="284"/>
      <c r="K101" s="244" t="s">
        <v>485</v>
      </c>
      <c r="L101" s="283"/>
      <c r="M101" s="283"/>
      <c r="N101" s="283"/>
      <c r="O101" s="283"/>
      <c r="P101" s="245"/>
      <c r="Q101" s="246"/>
      <c r="S101" s="112">
        <v>11424</v>
      </c>
      <c r="U101" s="113">
        <v>7.46</v>
      </c>
    </row>
    <row r="102" spans="1:19" ht="3" customHeight="1">
      <c r="A102" s="60"/>
      <c r="B102" s="94"/>
      <c r="S102" s="114"/>
    </row>
    <row r="103" spans="1:21" ht="15">
      <c r="A103" s="60" t="s">
        <v>137</v>
      </c>
      <c r="B103" s="94"/>
      <c r="C103" s="244" t="s">
        <v>488</v>
      </c>
      <c r="D103" s="283"/>
      <c r="E103" s="283"/>
      <c r="F103" s="283"/>
      <c r="G103" s="283"/>
      <c r="H103" s="283"/>
      <c r="I103" s="284"/>
      <c r="K103" s="244" t="s">
        <v>485</v>
      </c>
      <c r="L103" s="283"/>
      <c r="M103" s="283"/>
      <c r="N103" s="283"/>
      <c r="O103" s="283"/>
      <c r="P103" s="245"/>
      <c r="Q103" s="246"/>
      <c r="S103" s="112">
        <v>11424</v>
      </c>
      <c r="U103" s="113">
        <v>7.46</v>
      </c>
    </row>
    <row r="104" spans="1:19" ht="3" customHeight="1">
      <c r="A104" s="59"/>
      <c r="B104" s="94"/>
      <c r="S104" s="114"/>
    </row>
    <row r="105" spans="1:21" ht="15">
      <c r="A105" s="60" t="s">
        <v>138</v>
      </c>
      <c r="B105" s="94"/>
      <c r="C105" s="244" t="s">
        <v>489</v>
      </c>
      <c r="D105" s="283"/>
      <c r="E105" s="283"/>
      <c r="F105" s="283"/>
      <c r="G105" s="283"/>
      <c r="H105" s="283"/>
      <c r="I105" s="284"/>
      <c r="K105" s="244" t="s">
        <v>485</v>
      </c>
      <c r="L105" s="283"/>
      <c r="M105" s="283"/>
      <c r="N105" s="283"/>
      <c r="O105" s="283"/>
      <c r="P105" s="245"/>
      <c r="Q105" s="246"/>
      <c r="S105" s="112">
        <v>11424</v>
      </c>
      <c r="U105" s="113">
        <v>7.46</v>
      </c>
    </row>
    <row r="106" spans="1:19" ht="3" customHeight="1">
      <c r="A106" s="59"/>
      <c r="B106" s="94"/>
      <c r="S106" s="114"/>
    </row>
    <row r="107" spans="1:21" ht="15">
      <c r="A107" s="60" t="s">
        <v>139</v>
      </c>
      <c r="B107" s="94"/>
      <c r="C107" s="244" t="s">
        <v>490</v>
      </c>
      <c r="D107" s="283"/>
      <c r="E107" s="283"/>
      <c r="F107" s="283"/>
      <c r="G107" s="283"/>
      <c r="H107" s="283"/>
      <c r="I107" s="284"/>
      <c r="K107" s="244" t="s">
        <v>491</v>
      </c>
      <c r="L107" s="283"/>
      <c r="M107" s="283"/>
      <c r="N107" s="283"/>
      <c r="O107" s="283"/>
      <c r="P107" s="245"/>
      <c r="Q107" s="246"/>
      <c r="S107" s="112">
        <v>5177</v>
      </c>
      <c r="U107" s="113">
        <v>3.38</v>
      </c>
    </row>
    <row r="108" spans="1:19" ht="3" customHeight="1">
      <c r="A108" s="59"/>
      <c r="B108" s="94"/>
      <c r="S108" s="114"/>
    </row>
    <row r="109" spans="1:21" ht="15">
      <c r="A109" s="60" t="s">
        <v>140</v>
      </c>
      <c r="B109" s="94"/>
      <c r="C109" s="244" t="s">
        <v>80</v>
      </c>
      <c r="D109" s="283"/>
      <c r="E109" s="283"/>
      <c r="F109" s="283"/>
      <c r="G109" s="283"/>
      <c r="H109" s="283"/>
      <c r="I109" s="284"/>
      <c r="K109" s="244" t="s">
        <v>485</v>
      </c>
      <c r="L109" s="283"/>
      <c r="M109" s="283"/>
      <c r="N109" s="283"/>
      <c r="O109" s="283"/>
      <c r="P109" s="245"/>
      <c r="Q109" s="246"/>
      <c r="S109" s="112">
        <v>4014</v>
      </c>
      <c r="U109" s="113">
        <v>2.62</v>
      </c>
    </row>
    <row r="110" spans="1:19" ht="3" customHeight="1">
      <c r="A110" s="59"/>
      <c r="B110" s="94"/>
      <c r="S110" s="114"/>
    </row>
    <row r="111" spans="1:21" ht="15">
      <c r="A111" s="60" t="s">
        <v>141</v>
      </c>
      <c r="B111" s="94"/>
      <c r="C111" s="244" t="s">
        <v>492</v>
      </c>
      <c r="D111" s="283"/>
      <c r="E111" s="283"/>
      <c r="F111" s="283"/>
      <c r="G111" s="283"/>
      <c r="H111" s="283"/>
      <c r="I111" s="284"/>
      <c r="K111" s="244" t="s">
        <v>485</v>
      </c>
      <c r="L111" s="283"/>
      <c r="M111" s="283"/>
      <c r="N111" s="283"/>
      <c r="O111" s="283"/>
      <c r="P111" s="245"/>
      <c r="Q111" s="246"/>
      <c r="S111" s="112">
        <v>3951</v>
      </c>
      <c r="U111" s="113">
        <v>2.58</v>
      </c>
    </row>
    <row r="112" spans="1:19" ht="3" customHeight="1">
      <c r="A112" s="59"/>
      <c r="B112" s="94"/>
      <c r="S112" s="114"/>
    </row>
    <row r="113" spans="1:21" ht="15">
      <c r="A113" s="60" t="s">
        <v>220</v>
      </c>
      <c r="B113" s="94"/>
      <c r="C113" s="244" t="s">
        <v>493</v>
      </c>
      <c r="D113" s="283"/>
      <c r="E113" s="283"/>
      <c r="F113" s="283"/>
      <c r="G113" s="283"/>
      <c r="H113" s="283"/>
      <c r="I113" s="284"/>
      <c r="K113" s="244" t="s">
        <v>485</v>
      </c>
      <c r="L113" s="283"/>
      <c r="M113" s="283"/>
      <c r="N113" s="283"/>
      <c r="O113" s="283"/>
      <c r="P113" s="245"/>
      <c r="Q113" s="246"/>
      <c r="S113" s="112">
        <v>3951</v>
      </c>
      <c r="U113" s="113">
        <v>2.58</v>
      </c>
    </row>
    <row r="114" ht="3" customHeight="1"/>
    <row r="115" spans="1:21" ht="15">
      <c r="A115" s="340" t="s">
        <v>221</v>
      </c>
      <c r="B115" s="298"/>
      <c r="C115" s="298"/>
      <c r="D115" s="298"/>
      <c r="E115" s="298"/>
      <c r="F115" s="94"/>
      <c r="G115" s="341">
        <v>91897200</v>
      </c>
      <c r="H115" s="342"/>
      <c r="I115" s="343"/>
      <c r="J115" s="94"/>
      <c r="K115" s="94"/>
      <c r="L115" s="94"/>
      <c r="M115" s="94"/>
      <c r="N115" s="94"/>
      <c r="O115" s="94"/>
      <c r="P115" s="94"/>
      <c r="Q115" s="60" t="s">
        <v>222</v>
      </c>
      <c r="S115" s="112">
        <v>473</v>
      </c>
      <c r="U115" s="113">
        <v>0.41</v>
      </c>
    </row>
    <row r="116" ht="9.75" customHeight="1"/>
    <row r="117" spans="1:2" ht="15.75">
      <c r="A117" s="68" t="s">
        <v>223</v>
      </c>
      <c r="B117" s="88"/>
    </row>
    <row r="118" spans="1:21" ht="15.75" customHeight="1">
      <c r="A118" s="300" t="s">
        <v>224</v>
      </c>
      <c r="B118" s="115"/>
      <c r="C118" s="292" t="s">
        <v>225</v>
      </c>
      <c r="D118" s="293"/>
      <c r="E118" s="304"/>
      <c r="F118" s="304"/>
      <c r="G118" s="304"/>
      <c r="H118" s="304"/>
      <c r="I118" s="304"/>
      <c r="J118" s="304"/>
      <c r="K118" s="305"/>
      <c r="L118" s="91"/>
      <c r="M118" s="292" t="s">
        <v>226</v>
      </c>
      <c r="N118" s="304"/>
      <c r="O118" s="304"/>
      <c r="P118" s="304"/>
      <c r="Q118" s="304"/>
      <c r="R118" s="304"/>
      <c r="S118" s="304"/>
      <c r="T118" s="304"/>
      <c r="U118" s="305"/>
    </row>
    <row r="119" spans="1:21" s="68" customFormat="1" ht="24.75" customHeight="1">
      <c r="A119" s="301"/>
      <c r="B119" s="116"/>
      <c r="C119" s="292" t="s">
        <v>227</v>
      </c>
      <c r="D119" s="293"/>
      <c r="E119" s="294"/>
      <c r="F119" s="329" t="s">
        <v>228</v>
      </c>
      <c r="G119" s="330"/>
      <c r="H119" s="330"/>
      <c r="I119" s="330"/>
      <c r="J119" s="331"/>
      <c r="K119" s="118" t="s">
        <v>229</v>
      </c>
      <c r="L119" s="91"/>
      <c r="M119" s="292" t="s">
        <v>227</v>
      </c>
      <c r="N119" s="293"/>
      <c r="O119" s="294"/>
      <c r="P119" s="329" t="s">
        <v>228</v>
      </c>
      <c r="Q119" s="330"/>
      <c r="R119" s="330"/>
      <c r="S119" s="330"/>
      <c r="T119" s="331"/>
      <c r="U119" s="118" t="s">
        <v>229</v>
      </c>
    </row>
    <row r="120" ht="3" customHeight="1"/>
    <row r="121" spans="1:21" ht="15">
      <c r="A121" s="60" t="s">
        <v>133</v>
      </c>
      <c r="B121" s="94"/>
      <c r="C121" s="308" t="s">
        <v>85</v>
      </c>
      <c r="D121" s="309"/>
      <c r="E121" s="310"/>
      <c r="F121" s="109"/>
      <c r="G121" s="285">
        <v>600</v>
      </c>
      <c r="H121" s="286"/>
      <c r="I121" s="287"/>
      <c r="J121" s="119"/>
      <c r="K121" s="216">
        <v>114189</v>
      </c>
      <c r="L121" s="77"/>
      <c r="M121" s="311" t="s">
        <v>86</v>
      </c>
      <c r="N121" s="312"/>
      <c r="O121" s="313"/>
      <c r="P121" s="120"/>
      <c r="Q121" s="314">
        <v>400</v>
      </c>
      <c r="R121" s="315"/>
      <c r="S121" s="316"/>
      <c r="T121" s="120"/>
      <c r="U121" s="216">
        <v>55536</v>
      </c>
    </row>
    <row r="122" spans="1:9" ht="3" customHeight="1">
      <c r="A122" s="59"/>
      <c r="B122" s="94"/>
      <c r="G122" s="59"/>
      <c r="H122" s="59"/>
      <c r="I122" s="59"/>
    </row>
    <row r="123" spans="1:21" ht="15">
      <c r="A123" s="60" t="s">
        <v>134</v>
      </c>
      <c r="B123" s="94"/>
      <c r="C123" s="308"/>
      <c r="D123" s="309"/>
      <c r="E123" s="310"/>
      <c r="F123" s="109"/>
      <c r="G123" s="285"/>
      <c r="H123" s="286"/>
      <c r="I123" s="287"/>
      <c r="J123" s="119"/>
      <c r="K123" s="216"/>
      <c r="L123" s="77"/>
      <c r="M123" s="311"/>
      <c r="N123" s="312"/>
      <c r="O123" s="313"/>
      <c r="P123" s="120"/>
      <c r="Q123" s="314"/>
      <c r="R123" s="315"/>
      <c r="S123" s="316"/>
      <c r="T123" s="120"/>
      <c r="U123" s="216"/>
    </row>
    <row r="124" spans="1:9" ht="3" customHeight="1">
      <c r="A124" s="59"/>
      <c r="B124" s="94"/>
      <c r="G124" s="59"/>
      <c r="H124" s="59"/>
      <c r="I124" s="59"/>
    </row>
    <row r="125" spans="1:21" ht="15">
      <c r="A125" s="60" t="s">
        <v>135</v>
      </c>
      <c r="B125" s="94"/>
      <c r="C125" s="308"/>
      <c r="D125" s="309"/>
      <c r="E125" s="310"/>
      <c r="F125" s="109"/>
      <c r="G125" s="285"/>
      <c r="H125" s="286"/>
      <c r="I125" s="287"/>
      <c r="J125" s="119"/>
      <c r="K125" s="216"/>
      <c r="L125" s="77"/>
      <c r="M125" s="311"/>
      <c r="N125" s="312"/>
      <c r="O125" s="313"/>
      <c r="P125" s="120"/>
      <c r="Q125" s="314"/>
      <c r="R125" s="315"/>
      <c r="S125" s="316"/>
      <c r="T125" s="120"/>
      <c r="U125" s="216"/>
    </row>
    <row r="126" spans="1:9" ht="3" customHeight="1">
      <c r="A126" s="59"/>
      <c r="B126" s="94"/>
      <c r="G126" s="59"/>
      <c r="H126" s="59"/>
      <c r="I126" s="59"/>
    </row>
    <row r="127" spans="1:21" ht="15">
      <c r="A127" s="60" t="s">
        <v>136</v>
      </c>
      <c r="B127" s="94"/>
      <c r="C127" s="308"/>
      <c r="D127" s="309"/>
      <c r="E127" s="310"/>
      <c r="F127" s="109"/>
      <c r="G127" s="285"/>
      <c r="H127" s="286"/>
      <c r="I127" s="287"/>
      <c r="J127" s="119"/>
      <c r="K127" s="216"/>
      <c r="L127" s="77"/>
      <c r="M127" s="311"/>
      <c r="N127" s="312"/>
      <c r="O127" s="313"/>
      <c r="P127" s="120"/>
      <c r="Q127" s="314"/>
      <c r="R127" s="315"/>
      <c r="S127" s="316"/>
      <c r="T127" s="120"/>
      <c r="U127" s="216"/>
    </row>
    <row r="128" spans="1:9" ht="3" customHeight="1">
      <c r="A128" s="59"/>
      <c r="B128" s="94"/>
      <c r="G128" s="59"/>
      <c r="H128" s="59"/>
      <c r="I128" s="59"/>
    </row>
    <row r="129" spans="1:21" ht="15">
      <c r="A129" s="60" t="s">
        <v>137</v>
      </c>
      <c r="B129" s="94"/>
      <c r="C129" s="308"/>
      <c r="D129" s="309"/>
      <c r="E129" s="310"/>
      <c r="F129" s="109"/>
      <c r="G129" s="285"/>
      <c r="H129" s="286"/>
      <c r="I129" s="287"/>
      <c r="J129" s="119"/>
      <c r="K129" s="216"/>
      <c r="L129" s="77"/>
      <c r="M129" s="311"/>
      <c r="N129" s="312"/>
      <c r="O129" s="313"/>
      <c r="P129" s="120"/>
      <c r="Q129" s="314"/>
      <c r="R129" s="315"/>
      <c r="S129" s="316"/>
      <c r="T129" s="120"/>
      <c r="U129" s="216"/>
    </row>
    <row r="130" spans="1:9" ht="3" customHeight="1">
      <c r="A130" s="59"/>
      <c r="B130" s="94"/>
      <c r="G130" s="59"/>
      <c r="H130" s="59"/>
      <c r="I130" s="59"/>
    </row>
    <row r="131" spans="1:21" ht="15">
      <c r="A131" s="60" t="s">
        <v>138</v>
      </c>
      <c r="B131" s="94"/>
      <c r="C131" s="308"/>
      <c r="D131" s="309"/>
      <c r="E131" s="310"/>
      <c r="F131" s="109"/>
      <c r="G131" s="285"/>
      <c r="H131" s="286"/>
      <c r="I131" s="287"/>
      <c r="J131" s="119"/>
      <c r="K131" s="216"/>
      <c r="L131" s="77"/>
      <c r="M131" s="311"/>
      <c r="N131" s="312"/>
      <c r="O131" s="313"/>
      <c r="P131" s="120"/>
      <c r="Q131" s="314"/>
      <c r="R131" s="315"/>
      <c r="S131" s="316"/>
      <c r="T131" s="120"/>
      <c r="U131" s="216"/>
    </row>
    <row r="132" spans="1:9" ht="3" customHeight="1">
      <c r="A132" s="59"/>
      <c r="B132" s="94"/>
      <c r="G132" s="59"/>
      <c r="H132" s="59"/>
      <c r="I132" s="59"/>
    </row>
    <row r="133" spans="1:21" ht="15">
      <c r="A133" s="60" t="s">
        <v>139</v>
      </c>
      <c r="B133" s="94"/>
      <c r="C133" s="308"/>
      <c r="D133" s="309"/>
      <c r="E133" s="310"/>
      <c r="F133" s="109"/>
      <c r="G133" s="285"/>
      <c r="H133" s="286"/>
      <c r="I133" s="287"/>
      <c r="J133" s="119"/>
      <c r="K133" s="216"/>
      <c r="L133" s="77"/>
      <c r="M133" s="311"/>
      <c r="N133" s="312"/>
      <c r="O133" s="313"/>
      <c r="P133" s="120"/>
      <c r="Q133" s="314"/>
      <c r="R133" s="315"/>
      <c r="S133" s="316"/>
      <c r="T133" s="120"/>
      <c r="U133" s="216"/>
    </row>
    <row r="134" spans="1:9" ht="3" customHeight="1">
      <c r="A134" s="59"/>
      <c r="B134" s="94"/>
      <c r="G134" s="59"/>
      <c r="H134" s="59"/>
      <c r="I134" s="59"/>
    </row>
    <row r="135" spans="1:21" ht="15">
      <c r="A135" s="60" t="s">
        <v>140</v>
      </c>
      <c r="B135" s="94"/>
      <c r="C135" s="308"/>
      <c r="D135" s="309"/>
      <c r="E135" s="310"/>
      <c r="F135" s="109"/>
      <c r="G135" s="285"/>
      <c r="H135" s="286"/>
      <c r="I135" s="287"/>
      <c r="J135" s="119"/>
      <c r="K135" s="216"/>
      <c r="L135" s="77"/>
      <c r="M135" s="311"/>
      <c r="N135" s="312"/>
      <c r="O135" s="313"/>
      <c r="P135" s="120"/>
      <c r="Q135" s="314"/>
      <c r="R135" s="315"/>
      <c r="S135" s="316"/>
      <c r="T135" s="120"/>
      <c r="U135" s="216"/>
    </row>
    <row r="136" spans="1:13" ht="3" customHeight="1">
      <c r="A136" s="59"/>
      <c r="B136" s="94"/>
      <c r="G136" s="59"/>
      <c r="H136" s="59"/>
      <c r="I136" s="59"/>
      <c r="M136" s="121"/>
    </row>
    <row r="137" spans="1:21" ht="15">
      <c r="A137" s="60" t="s">
        <v>141</v>
      </c>
      <c r="B137" s="94"/>
      <c r="C137" s="308"/>
      <c r="D137" s="309"/>
      <c r="E137" s="310"/>
      <c r="F137" s="109"/>
      <c r="G137" s="285"/>
      <c r="H137" s="286"/>
      <c r="I137" s="287"/>
      <c r="J137" s="119"/>
      <c r="K137" s="216"/>
      <c r="L137" s="77"/>
      <c r="M137" s="311"/>
      <c r="N137" s="312"/>
      <c r="O137" s="313"/>
      <c r="P137" s="120"/>
      <c r="Q137" s="314"/>
      <c r="R137" s="315"/>
      <c r="S137" s="316"/>
      <c r="T137" s="120"/>
      <c r="U137" s="216"/>
    </row>
    <row r="138" ht="3" customHeight="1"/>
    <row r="139" spans="2:21" ht="15">
      <c r="B139" s="60"/>
      <c r="C139" s="60"/>
      <c r="D139" s="60"/>
      <c r="E139" s="60"/>
      <c r="F139" s="60"/>
      <c r="G139" s="60"/>
      <c r="H139" s="60"/>
      <c r="I139" s="60"/>
      <c r="J139" s="60"/>
      <c r="K139" s="60"/>
      <c r="L139" s="60"/>
      <c r="M139" s="60" t="s">
        <v>784</v>
      </c>
      <c r="O139" s="244" t="s">
        <v>87</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785</v>
      </c>
      <c r="O141" s="244" t="s">
        <v>88</v>
      </c>
      <c r="P141" s="283"/>
      <c r="Q141" s="283"/>
      <c r="R141" s="283"/>
      <c r="S141" s="283"/>
      <c r="T141" s="283"/>
      <c r="U141" s="284"/>
    </row>
    <row r="142" spans="1:2" ht="30" customHeight="1">
      <c r="A142" s="122" t="s">
        <v>230</v>
      </c>
      <c r="B142" s="123"/>
    </row>
    <row r="143" spans="1:2" ht="3" customHeight="1">
      <c r="A143" s="88"/>
      <c r="B143" s="88"/>
    </row>
    <row r="144" spans="3:21" ht="25.5">
      <c r="C144" s="110" t="s">
        <v>231</v>
      </c>
      <c r="D144" s="111"/>
      <c r="E144" s="291" t="s">
        <v>232</v>
      </c>
      <c r="F144" s="298"/>
      <c r="G144" s="298"/>
      <c r="H144" s="298"/>
      <c r="I144" s="298"/>
      <c r="J144" s="298"/>
      <c r="K144" s="298"/>
      <c r="L144" s="111"/>
      <c r="M144" s="291" t="s">
        <v>233</v>
      </c>
      <c r="N144" s="299"/>
      <c r="O144" s="299"/>
      <c r="P144" s="90"/>
      <c r="Q144" s="291" t="s">
        <v>234</v>
      </c>
      <c r="R144" s="298"/>
      <c r="S144" s="298"/>
      <c r="T144" s="298"/>
      <c r="U144" s="298"/>
    </row>
    <row r="145" ht="3" customHeight="1"/>
    <row r="146" spans="1:21" ht="15">
      <c r="A146" s="60" t="s">
        <v>133</v>
      </c>
      <c r="B146" s="94"/>
      <c r="C146" s="217"/>
      <c r="D146" s="77"/>
      <c r="E146" s="244"/>
      <c r="F146" s="283"/>
      <c r="G146" s="283"/>
      <c r="H146" s="283"/>
      <c r="I146" s="283"/>
      <c r="J146" s="245"/>
      <c r="K146" s="246"/>
      <c r="M146" s="244"/>
      <c r="N146" s="283"/>
      <c r="O146" s="284"/>
      <c r="P146" s="119"/>
      <c r="Q146" s="244"/>
      <c r="R146" s="296"/>
      <c r="S146" s="296"/>
      <c r="T146" s="296"/>
      <c r="U146" s="297"/>
    </row>
    <row r="147" spans="1:2" ht="3" customHeight="1">
      <c r="A147" s="59"/>
      <c r="B147" s="94"/>
    </row>
    <row r="148" spans="1:21" ht="15">
      <c r="A148" s="60" t="s">
        <v>134</v>
      </c>
      <c r="B148" s="94"/>
      <c r="C148" s="217"/>
      <c r="D148" s="77"/>
      <c r="E148" s="244"/>
      <c r="F148" s="283"/>
      <c r="G148" s="283"/>
      <c r="H148" s="283"/>
      <c r="I148" s="283"/>
      <c r="J148" s="245"/>
      <c r="K148" s="246"/>
      <c r="M148" s="244"/>
      <c r="N148" s="283"/>
      <c r="O148" s="284"/>
      <c r="P148" s="119"/>
      <c r="Q148" s="244"/>
      <c r="R148" s="296"/>
      <c r="S148" s="296"/>
      <c r="T148" s="296"/>
      <c r="U148" s="297"/>
    </row>
    <row r="149" spans="1:2" ht="3" customHeight="1">
      <c r="A149" s="59"/>
      <c r="B149" s="94"/>
    </row>
    <row r="150" spans="1:21" ht="15">
      <c r="A150" s="60" t="s">
        <v>135</v>
      </c>
      <c r="B150" s="94"/>
      <c r="C150" s="217"/>
      <c r="D150" s="77"/>
      <c r="E150" s="244"/>
      <c r="F150" s="283"/>
      <c r="G150" s="283"/>
      <c r="H150" s="283"/>
      <c r="I150" s="283"/>
      <c r="J150" s="245"/>
      <c r="K150" s="246"/>
      <c r="M150" s="244"/>
      <c r="N150" s="283"/>
      <c r="O150" s="284"/>
      <c r="P150" s="119"/>
      <c r="Q150" s="244"/>
      <c r="R150" s="296"/>
      <c r="S150" s="296"/>
      <c r="T150" s="296"/>
      <c r="U150" s="297"/>
    </row>
    <row r="151" spans="1:2" ht="3" customHeight="1">
      <c r="A151" s="59"/>
      <c r="B151" s="94"/>
    </row>
    <row r="152" spans="1:21" ht="15">
      <c r="A152" s="60" t="s">
        <v>136</v>
      </c>
      <c r="B152" s="94"/>
      <c r="C152" s="217"/>
      <c r="D152" s="77"/>
      <c r="E152" s="244"/>
      <c r="F152" s="283"/>
      <c r="G152" s="283"/>
      <c r="H152" s="283"/>
      <c r="I152" s="283"/>
      <c r="J152" s="245"/>
      <c r="K152" s="246"/>
      <c r="M152" s="244"/>
      <c r="N152" s="283"/>
      <c r="O152" s="284"/>
      <c r="P152" s="119"/>
      <c r="Q152" s="244"/>
      <c r="R152" s="296"/>
      <c r="S152" s="296"/>
      <c r="T152" s="296"/>
      <c r="U152" s="297"/>
    </row>
    <row r="153" spans="1:2" ht="3" customHeight="1">
      <c r="A153" s="59"/>
      <c r="B153" s="94"/>
    </row>
    <row r="154" spans="1:21" ht="15">
      <c r="A154" s="60" t="s">
        <v>137</v>
      </c>
      <c r="B154" s="94"/>
      <c r="C154" s="217"/>
      <c r="D154" s="77"/>
      <c r="E154" s="244"/>
      <c r="F154" s="283"/>
      <c r="G154" s="283"/>
      <c r="H154" s="283"/>
      <c r="I154" s="283"/>
      <c r="J154" s="245"/>
      <c r="K154" s="246"/>
      <c r="M154" s="244"/>
      <c r="N154" s="283"/>
      <c r="O154" s="284"/>
      <c r="P154" s="119"/>
      <c r="Q154" s="244"/>
      <c r="R154" s="296"/>
      <c r="S154" s="296"/>
      <c r="T154" s="296"/>
      <c r="U154" s="297"/>
    </row>
    <row r="155" spans="1:2" ht="3" customHeight="1">
      <c r="A155" s="59"/>
      <c r="B155" s="94"/>
    </row>
    <row r="156" spans="1:21" ht="15">
      <c r="A156" s="60" t="s">
        <v>138</v>
      </c>
      <c r="B156" s="94"/>
      <c r="C156" s="217"/>
      <c r="D156" s="77"/>
      <c r="E156" s="244"/>
      <c r="F156" s="283"/>
      <c r="G156" s="283"/>
      <c r="H156" s="283"/>
      <c r="I156" s="283"/>
      <c r="J156" s="245"/>
      <c r="K156" s="246"/>
      <c r="M156" s="244"/>
      <c r="N156" s="283"/>
      <c r="O156" s="284"/>
      <c r="P156" s="119"/>
      <c r="Q156" s="244"/>
      <c r="R156" s="296"/>
      <c r="S156" s="296"/>
      <c r="T156" s="296"/>
      <c r="U156" s="297"/>
    </row>
    <row r="157" ht="3" customHeight="1"/>
    <row r="158" spans="1:21" ht="15" customHeight="1">
      <c r="A158" s="332" t="s">
        <v>235</v>
      </c>
      <c r="B158" s="333"/>
      <c r="C158" s="333"/>
      <c r="D158" s="333"/>
      <c r="E158" s="124"/>
      <c r="F158" s="60"/>
      <c r="H158" s="60"/>
      <c r="I158" s="60" t="s">
        <v>236</v>
      </c>
      <c r="K158" s="244" t="s">
        <v>89</v>
      </c>
      <c r="L158" s="302"/>
      <c r="M158" s="302"/>
      <c r="N158" s="302"/>
      <c r="O158" s="302"/>
      <c r="P158" s="302"/>
      <c r="Q158" s="302"/>
      <c r="R158" s="302"/>
      <c r="S158" s="302"/>
      <c r="T158" s="302"/>
      <c r="U158" s="303"/>
    </row>
    <row r="159" spans="1:9" ht="3" customHeight="1">
      <c r="A159" s="333"/>
      <c r="B159" s="333"/>
      <c r="C159" s="333"/>
      <c r="D159" s="333"/>
      <c r="E159" s="124"/>
      <c r="F159" s="60"/>
      <c r="G159" s="125"/>
      <c r="H159" s="125"/>
      <c r="I159" s="125"/>
    </row>
    <row r="160" spans="1:21" ht="15">
      <c r="A160" s="333"/>
      <c r="B160" s="333"/>
      <c r="C160" s="333"/>
      <c r="D160" s="333"/>
      <c r="E160" s="124"/>
      <c r="F160" s="60"/>
      <c r="H160" s="60"/>
      <c r="I160" s="60" t="s">
        <v>237</v>
      </c>
      <c r="K160" s="244" t="s">
        <v>90</v>
      </c>
      <c r="L160" s="296"/>
      <c r="M160" s="297"/>
      <c r="O160" s="244" t="s">
        <v>91</v>
      </c>
      <c r="P160" s="283"/>
      <c r="Q160" s="283"/>
      <c r="R160" s="283"/>
      <c r="S160" s="283"/>
      <c r="T160" s="245"/>
      <c r="U160" s="246"/>
    </row>
    <row r="161" ht="3" customHeight="1"/>
    <row r="162" ht="15" customHeight="1">
      <c r="A162" s="126" t="s">
        <v>238</v>
      </c>
    </row>
    <row r="163" spans="3:21" ht="15">
      <c r="C163" s="291" t="s">
        <v>239</v>
      </c>
      <c r="D163" s="291"/>
      <c r="E163" s="291"/>
      <c r="F163" s="291"/>
      <c r="G163" s="291"/>
      <c r="H163" s="291"/>
      <c r="I163" s="291"/>
      <c r="J163" s="291"/>
      <c r="K163" s="291"/>
      <c r="L163" s="291"/>
      <c r="M163" s="291"/>
      <c r="N163" s="291"/>
      <c r="O163" s="291"/>
      <c r="Q163" s="291" t="s">
        <v>240</v>
      </c>
      <c r="R163" s="291"/>
      <c r="S163" s="291"/>
      <c r="T163" s="291"/>
      <c r="U163" s="291"/>
    </row>
    <row r="164" ht="3" customHeight="1"/>
    <row r="165" spans="1:21" ht="15">
      <c r="A165" s="60" t="s">
        <v>133</v>
      </c>
      <c r="C165" s="244" t="s">
        <v>92</v>
      </c>
      <c r="D165" s="283"/>
      <c r="E165" s="283"/>
      <c r="F165" s="283"/>
      <c r="G165" s="283"/>
      <c r="H165" s="283"/>
      <c r="I165" s="283"/>
      <c r="J165" s="283"/>
      <c r="K165" s="283"/>
      <c r="L165" s="283"/>
      <c r="M165" s="283"/>
      <c r="N165" s="283"/>
      <c r="O165" s="284"/>
      <c r="Q165" s="244" t="s">
        <v>93</v>
      </c>
      <c r="R165" s="296"/>
      <c r="S165" s="296"/>
      <c r="T165" s="296"/>
      <c r="U165" s="297"/>
    </row>
    <row r="166" ht="3" customHeight="1">
      <c r="A166" s="60"/>
    </row>
    <row r="167" spans="1:21" ht="15">
      <c r="A167" s="60" t="s">
        <v>134</v>
      </c>
      <c r="C167" s="244"/>
      <c r="D167" s="283"/>
      <c r="E167" s="283"/>
      <c r="F167" s="283"/>
      <c r="G167" s="283"/>
      <c r="H167" s="283"/>
      <c r="I167" s="283"/>
      <c r="J167" s="283"/>
      <c r="K167" s="283"/>
      <c r="L167" s="283"/>
      <c r="M167" s="283"/>
      <c r="N167" s="283"/>
      <c r="O167" s="284"/>
      <c r="Q167" s="244"/>
      <c r="R167" s="296"/>
      <c r="S167" s="296"/>
      <c r="T167" s="296"/>
      <c r="U167" s="297"/>
    </row>
    <row r="168" ht="3" customHeight="1">
      <c r="A168" s="60"/>
    </row>
    <row r="169" spans="1:21" ht="15">
      <c r="A169" s="60" t="s">
        <v>135</v>
      </c>
      <c r="C169" s="244"/>
      <c r="D169" s="283"/>
      <c r="E169" s="283"/>
      <c r="F169" s="283"/>
      <c r="G169" s="283"/>
      <c r="H169" s="283"/>
      <c r="I169" s="283"/>
      <c r="J169" s="283"/>
      <c r="K169" s="283"/>
      <c r="L169" s="283"/>
      <c r="M169" s="283"/>
      <c r="N169" s="283"/>
      <c r="O169" s="284"/>
      <c r="Q169" s="244"/>
      <c r="R169" s="296"/>
      <c r="S169" s="296"/>
      <c r="T169" s="296"/>
      <c r="U169" s="297"/>
    </row>
    <row r="170" ht="3" customHeight="1">
      <c r="A170" s="60"/>
    </row>
    <row r="171" spans="1:21" ht="15">
      <c r="A171" s="60" t="s">
        <v>136</v>
      </c>
      <c r="C171" s="244"/>
      <c r="D171" s="283"/>
      <c r="E171" s="283"/>
      <c r="F171" s="283"/>
      <c r="G171" s="283"/>
      <c r="H171" s="283"/>
      <c r="I171" s="283"/>
      <c r="J171" s="283"/>
      <c r="K171" s="283"/>
      <c r="L171" s="283"/>
      <c r="M171" s="283"/>
      <c r="N171" s="283"/>
      <c r="O171" s="284"/>
      <c r="Q171" s="244"/>
      <c r="R171" s="296"/>
      <c r="S171" s="296"/>
      <c r="T171" s="296"/>
      <c r="U171" s="297"/>
    </row>
    <row r="172" ht="3" customHeight="1">
      <c r="A172" s="60"/>
    </row>
    <row r="173" spans="1:21" ht="15">
      <c r="A173" s="60" t="s">
        <v>137</v>
      </c>
      <c r="C173" s="244"/>
      <c r="D173" s="283"/>
      <c r="E173" s="283"/>
      <c r="F173" s="283"/>
      <c r="G173" s="283"/>
      <c r="H173" s="283"/>
      <c r="I173" s="283"/>
      <c r="J173" s="283"/>
      <c r="K173" s="283"/>
      <c r="L173" s="283"/>
      <c r="M173" s="283"/>
      <c r="N173" s="283"/>
      <c r="O173" s="284"/>
      <c r="Q173" s="244"/>
      <c r="R173" s="296"/>
      <c r="S173" s="296"/>
      <c r="T173" s="296"/>
      <c r="U173" s="297"/>
    </row>
    <row r="174" ht="3" customHeight="1"/>
    <row r="175" spans="1:21" s="68" customFormat="1" ht="15.75" customHeight="1">
      <c r="A175" s="96"/>
      <c r="B175" s="97"/>
      <c r="C175" s="97" t="s">
        <v>115</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210</v>
      </c>
      <c r="D177" s="104"/>
      <c r="E177" s="105" t="str">
        <f>IF(LEN(Tablica_A!$S$5)&gt;3,Tablica_A!$S$5,"Nije upisano")</f>
        <v>03999092</v>
      </c>
      <c r="F177" s="105"/>
      <c r="G177" s="105"/>
      <c r="H177" s="106"/>
      <c r="I177" s="106"/>
      <c r="J177" s="104"/>
      <c r="K177" s="104" t="s">
        <v>211</v>
      </c>
      <c r="L177" s="106"/>
      <c r="M177" s="105" t="str">
        <f>IF(LEN(Tablica_A!$G$7)&gt;3,Tablica_A!$G$7,"Nije upisano")</f>
        <v>2004-12</v>
      </c>
      <c r="N177" s="105"/>
      <c r="O177" s="105"/>
      <c r="P177" s="106"/>
      <c r="Q177" s="106"/>
      <c r="R177" s="106"/>
      <c r="S177" s="106"/>
      <c r="T177" s="106"/>
      <c r="U177" s="108"/>
    </row>
    <row r="178" ht="9.75" customHeight="1"/>
    <row r="179" ht="19.5" customHeight="1">
      <c r="A179" s="126" t="s">
        <v>241</v>
      </c>
    </row>
    <row r="180" spans="1:21" ht="15" customHeight="1">
      <c r="A180" s="127"/>
      <c r="B180" s="127"/>
      <c r="C180" s="127"/>
      <c r="D180" s="127"/>
      <c r="E180" s="127"/>
      <c r="F180" s="127"/>
      <c r="G180" s="295" t="s">
        <v>225</v>
      </c>
      <c r="H180" s="295"/>
      <c r="I180" s="295"/>
      <c r="J180" s="295"/>
      <c r="K180" s="295"/>
      <c r="L180" s="295"/>
      <c r="M180" s="295"/>
      <c r="N180" s="91"/>
      <c r="O180" s="295" t="s">
        <v>226</v>
      </c>
      <c r="P180" s="295"/>
      <c r="Q180" s="295"/>
      <c r="R180" s="295"/>
      <c r="S180" s="295"/>
      <c r="T180" s="295"/>
      <c r="U180" s="295"/>
    </row>
    <row r="181" spans="1:21" ht="15" customHeight="1">
      <c r="A181" s="127"/>
      <c r="B181" s="127"/>
      <c r="C181" s="127"/>
      <c r="D181" s="127"/>
      <c r="E181" s="127"/>
      <c r="F181" s="127"/>
      <c r="G181" s="295" t="s">
        <v>242</v>
      </c>
      <c r="H181" s="295"/>
      <c r="I181" s="295"/>
      <c r="J181" s="295"/>
      <c r="K181" s="295" t="s">
        <v>243</v>
      </c>
      <c r="L181" s="295"/>
      <c r="M181" s="295"/>
      <c r="N181" s="91"/>
      <c r="O181" s="295" t="s">
        <v>242</v>
      </c>
      <c r="P181" s="295"/>
      <c r="Q181" s="295"/>
      <c r="R181" s="89"/>
      <c r="S181" s="295" t="s">
        <v>243</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244</v>
      </c>
      <c r="G183" s="285">
        <v>322.014</v>
      </c>
      <c r="H183" s="286"/>
      <c r="I183" s="287"/>
      <c r="K183" s="285">
        <v>426.1</v>
      </c>
      <c r="L183" s="286"/>
      <c r="M183" s="287"/>
      <c r="O183" s="285">
        <v>131.12</v>
      </c>
      <c r="P183" s="286"/>
      <c r="Q183" s="287"/>
      <c r="S183" s="285">
        <v>250</v>
      </c>
      <c r="T183" s="286"/>
      <c r="U183" s="287"/>
    </row>
    <row r="184" ht="3" customHeight="1"/>
    <row r="185" spans="2:21" ht="15">
      <c r="B185" s="60"/>
      <c r="C185" s="60"/>
      <c r="D185" s="60"/>
      <c r="E185" s="60" t="s">
        <v>245</v>
      </c>
      <c r="G185" s="285">
        <v>445.01</v>
      </c>
      <c r="H185" s="286"/>
      <c r="I185" s="287"/>
      <c r="K185" s="285">
        <v>960</v>
      </c>
      <c r="L185" s="286"/>
      <c r="M185" s="287"/>
      <c r="O185" s="285">
        <v>200</v>
      </c>
      <c r="P185" s="286"/>
      <c r="Q185" s="287"/>
      <c r="S185" s="285">
        <v>400</v>
      </c>
      <c r="T185" s="286"/>
      <c r="U185" s="287"/>
    </row>
    <row r="186" ht="3" customHeight="1"/>
    <row r="187" spans="1:4" ht="19.5" customHeight="1">
      <c r="A187" s="128" t="s">
        <v>154</v>
      </c>
      <c r="B187" s="91"/>
      <c r="C187" s="91"/>
      <c r="D187" s="91"/>
    </row>
    <row r="188" spans="1:21" ht="15">
      <c r="A188" s="127"/>
      <c r="B188" s="91"/>
      <c r="C188" s="91"/>
      <c r="D188" s="91"/>
      <c r="E188" s="91"/>
      <c r="F188" s="91"/>
      <c r="G188" s="292" t="s">
        <v>246</v>
      </c>
      <c r="H188" s="293"/>
      <c r="I188" s="293"/>
      <c r="J188" s="293"/>
      <c r="K188" s="293"/>
      <c r="L188" s="293"/>
      <c r="M188" s="294"/>
      <c r="O188" s="292" t="s">
        <v>247</v>
      </c>
      <c r="P188" s="293"/>
      <c r="Q188" s="293"/>
      <c r="R188" s="293"/>
      <c r="S188" s="293"/>
      <c r="T188" s="293"/>
      <c r="U188" s="294"/>
    </row>
    <row r="189" spans="1:21" ht="15">
      <c r="A189" s="91"/>
      <c r="B189" s="91"/>
      <c r="C189" s="91"/>
      <c r="D189" s="91"/>
      <c r="E189" s="91"/>
      <c r="F189" s="91"/>
      <c r="G189" s="292" t="s">
        <v>248</v>
      </c>
      <c r="H189" s="293"/>
      <c r="I189" s="293"/>
      <c r="J189" s="117"/>
      <c r="K189" s="292" t="s">
        <v>249</v>
      </c>
      <c r="L189" s="293"/>
      <c r="M189" s="294"/>
      <c r="O189" s="292" t="s">
        <v>248</v>
      </c>
      <c r="P189" s="293"/>
      <c r="Q189" s="294"/>
      <c r="S189" s="292" t="s">
        <v>249</v>
      </c>
      <c r="T189" s="293"/>
      <c r="U189" s="294"/>
    </row>
    <row r="190" spans="1:6" ht="3" customHeight="1">
      <c r="A190" s="91"/>
      <c r="B190" s="91"/>
      <c r="C190" s="91"/>
      <c r="D190" s="91"/>
      <c r="E190" s="91"/>
      <c r="F190" s="91"/>
    </row>
    <row r="191" spans="1:21" ht="15">
      <c r="A191" s="91"/>
      <c r="B191" s="91"/>
      <c r="C191" s="91"/>
      <c r="D191" s="91"/>
      <c r="E191" s="91"/>
      <c r="F191" s="91"/>
      <c r="G191" s="285">
        <v>17.92</v>
      </c>
      <c r="H191" s="286"/>
      <c r="I191" s="287"/>
      <c r="K191" s="285">
        <v>55.36</v>
      </c>
      <c r="L191" s="286"/>
      <c r="M191" s="287"/>
      <c r="O191" s="285">
        <v>7.37</v>
      </c>
      <c r="P191" s="286"/>
      <c r="Q191" s="287"/>
      <c r="S191" s="285">
        <v>54.99</v>
      </c>
      <c r="T191" s="286"/>
      <c r="U191" s="287"/>
    </row>
    <row r="192" ht="3.75" customHeight="1"/>
    <row r="193" spans="2:21" ht="15">
      <c r="B193" s="129"/>
      <c r="C193" s="129"/>
      <c r="D193" s="129"/>
      <c r="E193" s="129"/>
      <c r="F193" s="129"/>
      <c r="G193" s="129"/>
      <c r="H193" s="129"/>
      <c r="I193" s="129"/>
      <c r="J193" s="129"/>
      <c r="K193" s="129"/>
      <c r="L193" s="129"/>
      <c r="M193" s="129"/>
      <c r="N193" s="129"/>
      <c r="O193" s="129"/>
      <c r="P193" s="129"/>
      <c r="Q193" s="60" t="s">
        <v>250</v>
      </c>
      <c r="S193" s="288">
        <v>132236</v>
      </c>
      <c r="T193" s="289"/>
      <c r="U193" s="290"/>
    </row>
    <row r="194" ht="3.75" customHeight="1"/>
    <row r="195" spans="1:4" ht="19.5" customHeight="1">
      <c r="A195" s="128" t="s">
        <v>251</v>
      </c>
      <c r="B195" s="91"/>
      <c r="C195" s="91"/>
      <c r="D195" s="91"/>
    </row>
    <row r="196" spans="11:21" ht="15">
      <c r="K196" s="291" t="s">
        <v>252</v>
      </c>
      <c r="L196" s="291"/>
      <c r="M196" s="291"/>
      <c r="O196" s="291" t="s">
        <v>253</v>
      </c>
      <c r="P196" s="291"/>
      <c r="Q196" s="291"/>
      <c r="S196" s="291" t="s">
        <v>254</v>
      </c>
      <c r="T196" s="291"/>
      <c r="U196" s="291"/>
    </row>
    <row r="197" ht="3.75" customHeight="1"/>
    <row r="198" spans="6:21" ht="15">
      <c r="F198" s="94"/>
      <c r="G198" s="94"/>
      <c r="H198" s="94"/>
      <c r="I198" s="130" t="s">
        <v>255</v>
      </c>
      <c r="K198" s="285">
        <v>5</v>
      </c>
      <c r="L198" s="286"/>
      <c r="M198" s="287"/>
      <c r="O198" s="285">
        <v>0</v>
      </c>
      <c r="P198" s="286"/>
      <c r="Q198" s="287"/>
      <c r="S198" s="285">
        <v>0</v>
      </c>
      <c r="T198" s="286"/>
      <c r="U198" s="287"/>
    </row>
    <row r="199" ht="3" customHeight="1"/>
    <row r="200" spans="6:21" ht="15">
      <c r="F200" s="94"/>
      <c r="G200" s="94"/>
      <c r="H200" s="94"/>
      <c r="I200" s="130" t="s">
        <v>256</v>
      </c>
      <c r="K200" s="285">
        <v>5</v>
      </c>
      <c r="L200" s="286"/>
      <c r="M200" s="287"/>
      <c r="O200" s="285">
        <v>0</v>
      </c>
      <c r="P200" s="286"/>
      <c r="Q200" s="287"/>
      <c r="S200" s="285">
        <v>0</v>
      </c>
      <c r="T200" s="286"/>
      <c r="U200" s="28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slatinska-banka@slatinska-banka.hr"/>
    <hyperlink ref="G17" r:id="rId2" display="www.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260</v>
      </c>
      <c r="B1" s="195" t="s">
        <v>370</v>
      </c>
      <c r="C1" s="195" t="s">
        <v>371</v>
      </c>
      <c r="D1" s="195" t="s">
        <v>372</v>
      </c>
      <c r="E1" s="195" t="s">
        <v>373</v>
      </c>
      <c r="F1" s="175" t="s">
        <v>374</v>
      </c>
      <c r="G1" s="194" t="s">
        <v>375</v>
      </c>
      <c r="H1" s="195" t="s">
        <v>377</v>
      </c>
      <c r="I1" s="194" t="s">
        <v>378</v>
      </c>
    </row>
    <row r="2" spans="1:9" ht="12.75" hidden="1">
      <c r="A2" s="195">
        <f>Fintab!F8</f>
        <v>1</v>
      </c>
      <c r="B2" s="195">
        <f>Fintab!G8</f>
        <v>714278</v>
      </c>
      <c r="C2" s="195">
        <f>Fintab!I8</f>
        <v>779789</v>
      </c>
      <c r="D2" s="195">
        <v>0</v>
      </c>
      <c r="E2" s="195">
        <v>0</v>
      </c>
      <c r="F2" s="175">
        <f>A2/100*(B2+C2*2+D2*3+E2*4)</f>
        <v>22738.56</v>
      </c>
      <c r="G2" s="194" t="s">
        <v>467</v>
      </c>
      <c r="H2" s="195">
        <v>102</v>
      </c>
      <c r="I2" s="194" t="s">
        <v>468</v>
      </c>
    </row>
    <row r="3" spans="1:9" ht="12.75" hidden="1">
      <c r="A3" s="195">
        <f>Fintab!F9</f>
        <v>2</v>
      </c>
      <c r="B3" s="195">
        <f>Fintab!G9</f>
        <v>14369</v>
      </c>
      <c r="C3" s="195">
        <f>Fintab!I9</f>
        <v>13865</v>
      </c>
      <c r="D3" s="195">
        <v>0</v>
      </c>
      <c r="E3" s="195">
        <v>0</v>
      </c>
      <c r="F3" s="175">
        <f aca="true" t="shared" si="0" ref="F3:F28">A3/100*(B3+C3*2+D3*3+E3*4)</f>
        <v>841.98</v>
      </c>
      <c r="G3" s="194" t="s">
        <v>376</v>
      </c>
      <c r="H3" s="195">
        <f>IF(LEN(I3)&gt;1,LEN(I3),0)</f>
        <v>7</v>
      </c>
      <c r="I3" s="194" t="str">
        <f>IF(Tablica_A!G7&lt;&gt;"",Tablica_A!G7,"-")</f>
        <v>2004-12</v>
      </c>
    </row>
    <row r="4" spans="1:9" ht="12.75" hidden="1">
      <c r="A4" s="195">
        <f>Fintab!F10</f>
        <v>3</v>
      </c>
      <c r="B4" s="195">
        <f>Fintab!G10</f>
        <v>66032</v>
      </c>
      <c r="C4" s="195">
        <f>Fintab!I10</f>
        <v>84673</v>
      </c>
      <c r="D4" s="195">
        <v>0</v>
      </c>
      <c r="E4" s="195">
        <v>0</v>
      </c>
      <c r="F4" s="175">
        <f t="shared" si="0"/>
        <v>7061.34</v>
      </c>
      <c r="G4" s="194" t="s">
        <v>379</v>
      </c>
      <c r="H4" s="195">
        <f>IF(LEN(I4)&gt;1,LEN(I4),0)</f>
        <v>8</v>
      </c>
      <c r="I4" s="194" t="str">
        <f>IF(INT(Tablica_A!S5)&gt;0,Tablica_A!S5,"-")</f>
        <v>03999092</v>
      </c>
    </row>
    <row r="5" spans="1:9" ht="12.75" hidden="1">
      <c r="A5" s="195">
        <f>Fintab!F11</f>
        <v>4</v>
      </c>
      <c r="B5" s="195">
        <f>Fintab!G11</f>
        <v>104824</v>
      </c>
      <c r="C5" s="195">
        <f>Fintab!I11</f>
        <v>110150</v>
      </c>
      <c r="D5" s="195">
        <v>0</v>
      </c>
      <c r="E5" s="195">
        <v>0</v>
      </c>
      <c r="F5" s="175">
        <f t="shared" si="0"/>
        <v>13004.960000000001</v>
      </c>
      <c r="G5" s="194" t="s">
        <v>380</v>
      </c>
      <c r="H5" s="195">
        <f>IF(LEN(I5)&gt;1,LEN(I5),0)</f>
        <v>9</v>
      </c>
      <c r="I5" s="194" t="str">
        <f>IF(Tablica_A!S7&lt;&gt;"",Tablica_A!S7,"-")</f>
        <v>010000576</v>
      </c>
    </row>
    <row r="6" spans="1:9" ht="12.75" hidden="1">
      <c r="A6" s="195">
        <f>Fintab!F12</f>
        <v>5</v>
      </c>
      <c r="B6" s="195">
        <f>Fintab!G12</f>
        <v>19565</v>
      </c>
      <c r="C6" s="195">
        <f>Fintab!I12</f>
        <v>7824</v>
      </c>
      <c r="D6" s="195">
        <v>0</v>
      </c>
      <c r="E6" s="195">
        <v>0</v>
      </c>
      <c r="F6" s="175">
        <f t="shared" si="0"/>
        <v>1760.65</v>
      </c>
      <c r="G6" s="194" t="s">
        <v>381</v>
      </c>
      <c r="H6" s="195">
        <f>IF(LEN(I6)&gt;1,LEN(I6),0)</f>
        <v>2</v>
      </c>
      <c r="I6" s="194" t="str">
        <f>IF(Tablica_A!G5&lt;&gt;"",Tablica_A!G5,"-")</f>
        <v>NE</v>
      </c>
    </row>
    <row r="7" spans="1:9" ht="12.75" hidden="1">
      <c r="A7" s="195">
        <f>Fintab!F13</f>
        <v>6</v>
      </c>
      <c r="B7" s="195">
        <f>Fintab!G13</f>
        <v>7514</v>
      </c>
      <c r="C7" s="195">
        <f>Fintab!I13</f>
        <v>8991</v>
      </c>
      <c r="D7" s="195">
        <v>0</v>
      </c>
      <c r="E7" s="195">
        <v>0</v>
      </c>
      <c r="F7" s="175">
        <f t="shared" si="0"/>
        <v>1529.76</v>
      </c>
      <c r="G7" s="194" t="s">
        <v>511</v>
      </c>
      <c r="H7" s="195">
        <f>IF(LEN(I7)&gt;1,LEN(I7),0)</f>
        <v>28</v>
      </c>
      <c r="I7" s="194" t="str">
        <f>IF(Tablica_A!E9&lt;&gt;"",Tablica_A!E9,"-")</f>
        <v>SLATINSKA BANKA D.D. SLATINA</v>
      </c>
    </row>
    <row r="8" spans="1:9" ht="12.75" hidden="1">
      <c r="A8" s="195">
        <f>Fintab!F14</f>
        <v>7</v>
      </c>
      <c r="B8" s="195">
        <f>Fintab!G14</f>
        <v>15000</v>
      </c>
      <c r="C8" s="195">
        <f>Fintab!I14</f>
        <v>15170</v>
      </c>
      <c r="D8" s="195">
        <v>0</v>
      </c>
      <c r="E8" s="195">
        <v>0</v>
      </c>
      <c r="F8" s="175">
        <f t="shared" si="0"/>
        <v>3173.8</v>
      </c>
      <c r="G8" s="194" t="s">
        <v>512</v>
      </c>
      <c r="H8" s="195">
        <f>Tablica_A!G11</f>
        <v>33520</v>
      </c>
      <c r="I8" s="194" t="s">
        <v>383</v>
      </c>
    </row>
    <row r="9" spans="1:9" ht="12.75" hidden="1">
      <c r="A9" s="195">
        <f>Fintab!F15</f>
        <v>8</v>
      </c>
      <c r="B9" s="195">
        <f>Fintab!G15</f>
        <v>390888</v>
      </c>
      <c r="C9" s="195">
        <f>Fintab!I15</f>
        <v>458787</v>
      </c>
      <c r="D9" s="195">
        <v>0</v>
      </c>
      <c r="E9" s="195">
        <v>0</v>
      </c>
      <c r="F9" s="175">
        <f t="shared" si="0"/>
        <v>104676.96</v>
      </c>
      <c r="G9" s="194" t="s">
        <v>382</v>
      </c>
      <c r="H9" s="195">
        <f aca="true" t="shared" si="1" ref="H9:H14">IF(LEN(I9)&gt;1,LEN(I9),0)</f>
        <v>7</v>
      </c>
      <c r="I9" s="194" t="str">
        <f>IF(Tablica_A!I11&lt;&gt;"",Tablica_A!I11,"-")</f>
        <v>SLATINA</v>
      </c>
    </row>
    <row r="10" spans="1:9" ht="12.75" hidden="1">
      <c r="A10" s="195">
        <f>Fintab!F16</f>
        <v>9</v>
      </c>
      <c r="B10" s="195">
        <f>Fintab!G16</f>
        <v>8002</v>
      </c>
      <c r="C10" s="195">
        <f>Fintab!I16</f>
        <v>6834</v>
      </c>
      <c r="D10" s="195">
        <v>0</v>
      </c>
      <c r="E10" s="195">
        <v>0</v>
      </c>
      <c r="F10" s="175">
        <f t="shared" si="0"/>
        <v>1950.3</v>
      </c>
      <c r="G10" s="194" t="s">
        <v>513</v>
      </c>
      <c r="H10" s="195">
        <f t="shared" si="1"/>
        <v>18</v>
      </c>
      <c r="I10" s="194" t="str">
        <f>IF(Tablica_A!O11&lt;&gt;"",Tablica_A!O11,"-")</f>
        <v>VLADIMIRA NAZORA 2</v>
      </c>
    </row>
    <row r="11" spans="1:9" ht="12.75" hidden="1">
      <c r="A11" s="195">
        <f>Fintab!F17</f>
        <v>10</v>
      </c>
      <c r="B11" s="195">
        <f>Fintab!G17</f>
        <v>44651</v>
      </c>
      <c r="C11" s="195">
        <f>Fintab!I17</f>
        <v>38764</v>
      </c>
      <c r="D11" s="195">
        <v>0</v>
      </c>
      <c r="E11" s="195">
        <v>0</v>
      </c>
      <c r="F11" s="175">
        <f t="shared" si="0"/>
        <v>12217.900000000001</v>
      </c>
      <c r="G11" s="194" t="s">
        <v>514</v>
      </c>
      <c r="H11" s="195">
        <f t="shared" si="1"/>
        <v>9</v>
      </c>
      <c r="I11" s="194" t="str">
        <f>IF(Tablica_A!G13&lt;&gt;"",Tablica_A!G13,"-")</f>
        <v>033551526</v>
      </c>
    </row>
    <row r="12" spans="1:9" ht="12.75" hidden="1">
      <c r="A12" s="195">
        <f>Fintab!F18</f>
        <v>11</v>
      </c>
      <c r="B12" s="195">
        <f>Fintab!G18</f>
        <v>43433</v>
      </c>
      <c r="C12" s="195">
        <f>Fintab!I18</f>
        <v>34731</v>
      </c>
      <c r="D12" s="195">
        <v>0</v>
      </c>
      <c r="E12" s="195">
        <v>0</v>
      </c>
      <c r="F12" s="175">
        <f t="shared" si="0"/>
        <v>12418.45</v>
      </c>
      <c r="G12" s="194" t="s">
        <v>515</v>
      </c>
      <c r="H12" s="195">
        <f t="shared" si="1"/>
        <v>9</v>
      </c>
      <c r="I12" s="194" t="str">
        <f>IF(Tablica_A!Q13&lt;&gt;"",Tablica_A!Q13,"-")</f>
        <v>033551566</v>
      </c>
    </row>
    <row r="13" spans="1:9" ht="12.75" hidden="1">
      <c r="A13" s="195">
        <f>Fintab!F19</f>
        <v>12</v>
      </c>
      <c r="B13" s="195">
        <f>Fintab!G19</f>
        <v>585630</v>
      </c>
      <c r="C13" s="195">
        <f>Fintab!I19</f>
        <v>646599</v>
      </c>
      <c r="D13" s="195">
        <v>0</v>
      </c>
      <c r="E13" s="195">
        <v>0</v>
      </c>
      <c r="F13" s="175">
        <f t="shared" si="0"/>
        <v>225459.36</v>
      </c>
      <c r="G13" s="194" t="s">
        <v>384</v>
      </c>
      <c r="H13" s="195">
        <f t="shared" si="1"/>
        <v>34</v>
      </c>
      <c r="I13" s="194" t="str">
        <f>IF(Tablica_A!G15&lt;&gt;"",Tablica_A!G15,"-")</f>
        <v>slatinska-banka@slatinska-banka.hr</v>
      </c>
    </row>
    <row r="14" spans="1:9" ht="12.75" hidden="1">
      <c r="A14" s="195">
        <f>Fintab!F20</f>
        <v>13</v>
      </c>
      <c r="B14" s="195">
        <f>Fintab!G20</f>
        <v>141181</v>
      </c>
      <c r="C14" s="195">
        <f>Fintab!I20</f>
        <v>159769</v>
      </c>
      <c r="D14" s="195">
        <v>0</v>
      </c>
      <c r="E14" s="195">
        <v>0</v>
      </c>
      <c r="F14" s="175">
        <f t="shared" si="0"/>
        <v>59893.47</v>
      </c>
      <c r="G14" s="194" t="s">
        <v>385</v>
      </c>
      <c r="H14" s="195">
        <f t="shared" si="1"/>
        <v>22</v>
      </c>
      <c r="I14" s="194" t="str">
        <f>IF(Tablica_A!G17&lt;&gt;"",Tablica_A!G17,"-")</f>
        <v>www.slatinska-banka.hr</v>
      </c>
    </row>
    <row r="15" spans="1:9" ht="12.75" hidden="1">
      <c r="A15" s="195">
        <f>Fintab!F21</f>
        <v>14</v>
      </c>
      <c r="B15" s="195">
        <f>Fintab!G21</f>
        <v>353201</v>
      </c>
      <c r="C15" s="195">
        <f>Fintab!I21</f>
        <v>415904</v>
      </c>
      <c r="D15" s="195">
        <v>0</v>
      </c>
      <c r="E15" s="195">
        <v>0</v>
      </c>
      <c r="F15" s="175">
        <f t="shared" si="0"/>
        <v>165901.26</v>
      </c>
      <c r="G15" s="194" t="s">
        <v>386</v>
      </c>
      <c r="H15" s="196">
        <f>IF(Tablica_A!G19&lt;&gt;"",Tablica_A!G19,0)</f>
        <v>21</v>
      </c>
      <c r="I15" s="194" t="s">
        <v>383</v>
      </c>
    </row>
    <row r="16" spans="1:9" ht="12.75" hidden="1">
      <c r="A16" s="195">
        <f>Fintab!F22</f>
        <v>15</v>
      </c>
      <c r="B16" s="195">
        <f>Fintab!G22</f>
        <v>61416</v>
      </c>
      <c r="C16" s="195">
        <f>Fintab!I22</f>
        <v>45019</v>
      </c>
      <c r="D16" s="195">
        <v>0</v>
      </c>
      <c r="E16" s="195">
        <v>0</v>
      </c>
      <c r="F16" s="175">
        <f t="shared" si="0"/>
        <v>22718.1</v>
      </c>
      <c r="G16" s="194" t="s">
        <v>517</v>
      </c>
      <c r="H16" s="195">
        <f>Tablica_A!U15</f>
        <v>33903</v>
      </c>
      <c r="I16" s="194" t="s">
        <v>383</v>
      </c>
    </row>
    <row r="17" spans="1:9" ht="12.75" hidden="1">
      <c r="A17" s="195">
        <f>Fintab!F23</f>
        <v>16</v>
      </c>
      <c r="B17" s="195">
        <f>Fintab!G23</f>
        <v>24412</v>
      </c>
      <c r="C17" s="195">
        <f>Fintab!I23</f>
        <v>20001</v>
      </c>
      <c r="D17" s="195">
        <v>0</v>
      </c>
      <c r="E17" s="195">
        <v>0</v>
      </c>
      <c r="F17" s="175">
        <f t="shared" si="0"/>
        <v>10306.24</v>
      </c>
      <c r="G17" s="194" t="s">
        <v>516</v>
      </c>
      <c r="H17" s="195">
        <f>Tablica_A!U17</f>
        <v>0</v>
      </c>
      <c r="I17" s="194" t="s">
        <v>383</v>
      </c>
    </row>
    <row r="18" spans="1:9" ht="12.75" hidden="1">
      <c r="A18" s="195">
        <f>Fintab!F24</f>
        <v>17</v>
      </c>
      <c r="B18" s="195">
        <f>Fintab!G24</f>
        <v>0</v>
      </c>
      <c r="C18" s="195">
        <f>Fintab!I24</f>
        <v>0</v>
      </c>
      <c r="D18" s="195">
        <v>0</v>
      </c>
      <c r="E18" s="195">
        <v>0</v>
      </c>
      <c r="F18" s="175">
        <f t="shared" si="0"/>
        <v>0</v>
      </c>
      <c r="G18" s="194" t="s">
        <v>520</v>
      </c>
      <c r="H18" s="195">
        <f>Tablica_A!U19</f>
        <v>157</v>
      </c>
      <c r="I18" s="194" t="s">
        <v>383</v>
      </c>
    </row>
    <row r="19" spans="1:9" ht="12.75" hidden="1">
      <c r="A19" s="195">
        <f>Fintab!F25</f>
        <v>18</v>
      </c>
      <c r="B19" s="195">
        <f>Fintab!G25</f>
        <v>5420</v>
      </c>
      <c r="C19" s="195">
        <f>Fintab!I25</f>
        <v>5906</v>
      </c>
      <c r="D19" s="195">
        <v>0</v>
      </c>
      <c r="E19" s="195">
        <v>0</v>
      </c>
      <c r="F19" s="175">
        <f t="shared" si="0"/>
        <v>3101.7599999999998</v>
      </c>
      <c r="G19" s="194" t="s">
        <v>518</v>
      </c>
      <c r="H19" s="195">
        <f>IF(LEN(I19)&gt;1,LEN(I19),0)</f>
        <v>5</v>
      </c>
      <c r="I19" s="194" t="str">
        <f>IF(Tablica_A!E21&lt;&gt;"",Tablica_A!E21,"-")</f>
        <v>65121</v>
      </c>
    </row>
    <row r="20" spans="1:9" ht="12.75" hidden="1">
      <c r="A20" s="195">
        <f>Fintab!F26</f>
        <v>19</v>
      </c>
      <c r="B20" s="195">
        <f>Fintab!G26</f>
        <v>128648</v>
      </c>
      <c r="C20" s="195">
        <f>Fintab!I26</f>
        <v>133190</v>
      </c>
      <c r="D20" s="195">
        <v>0</v>
      </c>
      <c r="E20" s="195">
        <v>0</v>
      </c>
      <c r="F20" s="175">
        <f t="shared" si="0"/>
        <v>75055.32</v>
      </c>
      <c r="G20" s="194" t="s">
        <v>519</v>
      </c>
      <c r="H20" s="195">
        <f>IF(LEN(I20)&gt;1,LEN(I20),0)</f>
        <v>10</v>
      </c>
      <c r="I20" s="194" t="str">
        <f>IF(Tablica_A!M21&lt;&gt;"",Tablica_A!M21,"-")</f>
        <v>BANKARSTVO</v>
      </c>
    </row>
    <row r="21" spans="1:9" ht="12.75" hidden="1">
      <c r="A21" s="195">
        <f>Fintab!F27</f>
        <v>20</v>
      </c>
      <c r="B21" s="195">
        <f>Fintab!G27</f>
        <v>91647</v>
      </c>
      <c r="C21" s="195">
        <f>Fintab!I27</f>
        <v>91519</v>
      </c>
      <c r="D21" s="195">
        <v>0</v>
      </c>
      <c r="E21" s="195">
        <v>0</v>
      </c>
      <c r="F21" s="175">
        <f t="shared" si="0"/>
        <v>54937</v>
      </c>
      <c r="G21" s="194" t="s">
        <v>387</v>
      </c>
      <c r="H21" s="195">
        <f>IF(LEN(I21)&gt;1,LEN(I21),0)</f>
        <v>18</v>
      </c>
      <c r="I21" s="194" t="str">
        <f>IF(Tablica_A!C23&lt;&gt;"",Tablica_A!C23,"-")</f>
        <v>2412009-1039990928</v>
      </c>
    </row>
    <row r="22" spans="1:9" ht="12.75" hidden="1">
      <c r="A22" s="195">
        <f>Fintab!F28</f>
        <v>21</v>
      </c>
      <c r="B22" s="195">
        <f>Fintab!G28</f>
        <v>27531</v>
      </c>
      <c r="C22" s="195">
        <f>Fintab!I28</f>
        <v>32282</v>
      </c>
      <c r="D22" s="195">
        <v>0</v>
      </c>
      <c r="E22" s="195">
        <v>0</v>
      </c>
      <c r="F22" s="175">
        <f t="shared" si="0"/>
        <v>19339.95</v>
      </c>
      <c r="G22" s="194" t="s">
        <v>388</v>
      </c>
      <c r="H22" s="195">
        <f>IF(LEN(I22)&gt;1,LEN(I22),0)</f>
        <v>3</v>
      </c>
      <c r="I22" s="194" t="str">
        <f>IF(Tablica_A!M23&lt;&gt;"",Tablica_A!M23,"-")</f>
        <v>HNB</v>
      </c>
    </row>
    <row r="23" spans="1:9" ht="12.75" hidden="1">
      <c r="A23" s="195">
        <f>Fintab!F29</f>
        <v>22</v>
      </c>
      <c r="B23" s="195">
        <f>Fintab!G29</f>
        <v>9470</v>
      </c>
      <c r="C23" s="195">
        <f>Fintab!I29</f>
        <v>9389</v>
      </c>
      <c r="D23" s="195">
        <v>0</v>
      </c>
      <c r="E23" s="195">
        <v>0</v>
      </c>
      <c r="F23" s="175">
        <f t="shared" si="0"/>
        <v>6214.56</v>
      </c>
      <c r="G23" s="194" t="s">
        <v>389</v>
      </c>
      <c r="H23" s="195">
        <f>IF(LEN(I23)&gt;1,LEN(I23),0)</f>
        <v>15</v>
      </c>
      <c r="I23" s="194" t="str">
        <f>IF(Tablica_A!C29&lt;&gt;"",Tablica_A!C29,"-")</f>
        <v>ANGELINA HORVAT</v>
      </c>
    </row>
    <row r="24" spans="1:9" ht="12.75" hidden="1">
      <c r="A24" s="195">
        <f>Fintab!F30</f>
        <v>23</v>
      </c>
      <c r="B24" s="195">
        <f>Fintab!G30</f>
        <v>714278</v>
      </c>
      <c r="C24" s="195">
        <f>Fintab!I30</f>
        <v>779789</v>
      </c>
      <c r="D24" s="195">
        <v>0</v>
      </c>
      <c r="E24" s="195">
        <v>0</v>
      </c>
      <c r="F24" s="175">
        <f t="shared" si="0"/>
        <v>522986.88</v>
      </c>
      <c r="G24" s="194" t="s">
        <v>390</v>
      </c>
      <c r="H24" s="195">
        <f>Tablica_A!I29</f>
        <v>23671</v>
      </c>
      <c r="I24" s="194" t="s">
        <v>383</v>
      </c>
    </row>
    <row r="25" spans="1:9" ht="12.75" hidden="1">
      <c r="A25" s="195">
        <f>Fintab!F31</f>
        <v>24</v>
      </c>
      <c r="B25" s="195">
        <f>Fintab!G31</f>
        <v>29125</v>
      </c>
      <c r="C25" s="195">
        <f>Fintab!I31</f>
        <v>34039</v>
      </c>
      <c r="D25" s="195">
        <v>0</v>
      </c>
      <c r="E25" s="195">
        <v>0</v>
      </c>
      <c r="F25" s="175">
        <f t="shared" si="0"/>
        <v>23328.719999999998</v>
      </c>
      <c r="G25" s="194" t="s">
        <v>391</v>
      </c>
      <c r="H25" s="195">
        <f>IF(LEN(I25)&gt;1,LEN(I25),0)</f>
        <v>13</v>
      </c>
      <c r="I25" s="194" t="str">
        <f>IF(Tablica_A!K29&lt;&gt;"",Tablica_A!K29,"-")</f>
        <v>33520 SLATINA</v>
      </c>
    </row>
    <row r="26" spans="1:9" ht="12.75" hidden="1">
      <c r="A26" s="195">
        <f>Fintab!F32</f>
        <v>25</v>
      </c>
      <c r="B26" s="195">
        <f>Fintab!G32</f>
        <v>14556</v>
      </c>
      <c r="C26" s="195">
        <f>Fintab!I32</f>
        <v>18337</v>
      </c>
      <c r="D26" s="195">
        <v>0</v>
      </c>
      <c r="E26" s="195">
        <v>0</v>
      </c>
      <c r="F26" s="175">
        <f t="shared" si="0"/>
        <v>12807.5</v>
      </c>
      <c r="G26" s="194" t="s">
        <v>392</v>
      </c>
      <c r="H26" s="195">
        <f>IF(LEN(I26)&gt;1,LEN(I26),0)</f>
        <v>20</v>
      </c>
      <c r="I26" s="194" t="str">
        <f>IF(Tablica_A!O29&lt;&gt;"",Tablica_A!O29,"-")</f>
        <v>KRALJA ZVONIMIRA 117</v>
      </c>
    </row>
    <row r="27" spans="1:9" ht="12.75" hidden="1">
      <c r="A27" s="195">
        <f>Fintab!F33</f>
        <v>26</v>
      </c>
      <c r="B27" s="195">
        <f>Fintab!G33</f>
        <v>14569</v>
      </c>
      <c r="C27" s="195">
        <f>Fintab!I33</f>
        <v>15702</v>
      </c>
      <c r="D27" s="195">
        <v>0</v>
      </c>
      <c r="E27" s="195">
        <v>0</v>
      </c>
      <c r="F27" s="175">
        <f t="shared" si="0"/>
        <v>11952.98</v>
      </c>
      <c r="G27" s="194" t="s">
        <v>396</v>
      </c>
      <c r="H27" s="195">
        <f>IF(LEN(I27)&gt;1,LEN(I27),0)</f>
        <v>11</v>
      </c>
      <c r="I27" s="194" t="str">
        <f>IF(Tablica_A!C31&lt;&gt;"",Tablica_A!C31,"-")</f>
        <v>ELVIS MALIŠ</v>
      </c>
    </row>
    <row r="28" spans="1:9" ht="12.75" hidden="1">
      <c r="A28" s="195">
        <f>Fintab!F45</f>
        <v>27</v>
      </c>
      <c r="B28" s="195">
        <f>Fintab!G45</f>
        <v>56346</v>
      </c>
      <c r="C28" s="195">
        <f>Fintab!H45</f>
        <v>16694</v>
      </c>
      <c r="D28" s="195">
        <f>Fintab!I45</f>
        <v>59684</v>
      </c>
      <c r="E28" s="195">
        <f>Fintab!J45</f>
        <v>15110</v>
      </c>
      <c r="F28" s="175">
        <f t="shared" si="0"/>
        <v>88891.02</v>
      </c>
      <c r="G28" s="194" t="s">
        <v>393</v>
      </c>
      <c r="H28" s="195">
        <f>Tablica_A!I31</f>
        <v>26448</v>
      </c>
      <c r="I28" s="194" t="s">
        <v>383</v>
      </c>
    </row>
    <row r="29" spans="1:9" ht="12.75" hidden="1">
      <c r="A29" s="195">
        <f>Fintab!F46</f>
        <v>28</v>
      </c>
      <c r="B29" s="195">
        <f>Fintab!G46</f>
        <v>37693</v>
      </c>
      <c r="C29" s="195">
        <f>Fintab!H46</f>
        <v>11614</v>
      </c>
      <c r="D29" s="195">
        <f>Fintab!I46</f>
        <v>39604</v>
      </c>
      <c r="E29" s="195">
        <f>Fintab!J46</f>
        <v>9384</v>
      </c>
      <c r="F29" s="175">
        <f aca="true" t="shared" si="2" ref="F29:F55">A29/100*(B29+C29*2+D29*3+E29*4)</f>
        <v>60835.32000000001</v>
      </c>
      <c r="G29" s="194" t="s">
        <v>394</v>
      </c>
      <c r="H29" s="195">
        <f>IF(LEN(I29)&gt;1,LEN(I29),0)</f>
        <v>13</v>
      </c>
      <c r="I29" s="194" t="str">
        <f>IF(Tablica_A!K31&lt;&gt;"",Tablica_A!K31,"-")</f>
        <v>33154 ČAČINCI</v>
      </c>
    </row>
    <row r="30" spans="1:9" ht="12.75" hidden="1">
      <c r="A30" s="195">
        <f>Fintab!F47</f>
        <v>29</v>
      </c>
      <c r="B30" s="195">
        <f>Fintab!G47</f>
        <v>15398</v>
      </c>
      <c r="C30" s="195">
        <f>Fintab!H47</f>
        <v>4263</v>
      </c>
      <c r="D30" s="195">
        <f>Fintab!I47</f>
        <v>16393</v>
      </c>
      <c r="E30" s="195">
        <f>Fintab!J47</f>
        <v>4809</v>
      </c>
      <c r="F30" s="175">
        <f t="shared" si="2"/>
        <v>26778.309999999998</v>
      </c>
      <c r="G30" s="194" t="s">
        <v>395</v>
      </c>
      <c r="H30" s="195">
        <f>IF(LEN(I30)&gt;1,LEN(I30),0)</f>
        <v>14</v>
      </c>
      <c r="I30" s="194" t="str">
        <f>IF(Tablica_A!O31&lt;&gt;"",Tablica_A!O31,"-")</f>
        <v>RAVNA ULICA 77</v>
      </c>
    </row>
    <row r="31" spans="1:9" ht="12.75" hidden="1">
      <c r="A31" s="195">
        <f>Fintab!F48</f>
        <v>30</v>
      </c>
      <c r="B31" s="195">
        <f>Fintab!G48</f>
        <v>2041</v>
      </c>
      <c r="C31" s="195">
        <f>Fintab!H48</f>
        <v>564</v>
      </c>
      <c r="D31" s="195">
        <f>Fintab!I48</f>
        <v>1837</v>
      </c>
      <c r="E31" s="195">
        <f>Fintab!J48</f>
        <v>370</v>
      </c>
      <c r="F31" s="175">
        <f t="shared" si="2"/>
        <v>3048</v>
      </c>
      <c r="G31" s="194" t="s">
        <v>400</v>
      </c>
      <c r="H31" s="195">
        <f>IF(LEN(I31)&gt;1,LEN(I31),0)</f>
        <v>0</v>
      </c>
      <c r="I31" s="194" t="str">
        <f>IF(Tablica_A!C33&lt;&gt;"",Tablica_A!C33,"-")</f>
        <v>-</v>
      </c>
    </row>
    <row r="32" spans="1:9" ht="12.75" hidden="1">
      <c r="A32" s="195">
        <f>Fintab!F49</f>
        <v>31</v>
      </c>
      <c r="B32" s="195">
        <f>Fintab!G49</f>
        <v>1214</v>
      </c>
      <c r="C32" s="195">
        <f>Fintab!H49</f>
        <v>253</v>
      </c>
      <c r="D32" s="195">
        <f>Fintab!I49</f>
        <v>1850</v>
      </c>
      <c r="E32" s="195">
        <f>Fintab!J49</f>
        <v>547</v>
      </c>
      <c r="F32" s="175">
        <f t="shared" si="2"/>
        <v>2931.98</v>
      </c>
      <c r="G32" s="194" t="s">
        <v>397</v>
      </c>
      <c r="H32" s="195">
        <f>Tablica_A!I33</f>
        <v>0</v>
      </c>
      <c r="I32" s="194" t="s">
        <v>383</v>
      </c>
    </row>
    <row r="33" spans="1:9" ht="12.75" hidden="1">
      <c r="A33" s="195">
        <f>Fintab!F50</f>
        <v>32</v>
      </c>
      <c r="B33" s="195">
        <f>Fintab!G50</f>
        <v>21988</v>
      </c>
      <c r="C33" s="195">
        <f>Fintab!H50</f>
        <v>6306</v>
      </c>
      <c r="D33" s="195">
        <f>Fintab!I50</f>
        <v>21342</v>
      </c>
      <c r="E33" s="195">
        <f>Fintab!J50</f>
        <v>5598</v>
      </c>
      <c r="F33" s="175">
        <f t="shared" si="2"/>
        <v>38725.76</v>
      </c>
      <c r="G33" s="194" t="s">
        <v>398</v>
      </c>
      <c r="H33" s="195">
        <f>IF(LEN(I33)&gt;1,LEN(I33),0)</f>
        <v>0</v>
      </c>
      <c r="I33" s="194" t="str">
        <f>IF(Tablica_A!K33&lt;&gt;"",Tablica_A!K33,"-")</f>
        <v>-</v>
      </c>
    </row>
    <row r="34" spans="1:9" ht="12.75" hidden="1">
      <c r="A34" s="195">
        <f>Fintab!F51</f>
        <v>33</v>
      </c>
      <c r="B34" s="195">
        <f>Fintab!G51</f>
        <v>15279</v>
      </c>
      <c r="C34" s="195">
        <f>Fintab!H51</f>
        <v>4169</v>
      </c>
      <c r="D34" s="195">
        <f>Fintab!I51</f>
        <v>17009</v>
      </c>
      <c r="E34" s="195">
        <f>Fintab!J51</f>
        <v>4438</v>
      </c>
      <c r="F34" s="175">
        <f t="shared" si="2"/>
        <v>30490.68</v>
      </c>
      <c r="G34" s="194" t="s">
        <v>399</v>
      </c>
      <c r="H34" s="195">
        <f>IF(LEN(I34)&gt;1,LEN(I34),0)</f>
        <v>0</v>
      </c>
      <c r="I34" s="194" t="str">
        <f>IF(Tablica_A!O33&lt;&gt;"",Tablica_A!O33,"-")</f>
        <v>-</v>
      </c>
    </row>
    <row r="35" spans="1:9" ht="12.75" hidden="1">
      <c r="A35" s="195">
        <f>Fintab!F52</f>
        <v>34</v>
      </c>
      <c r="B35" s="195">
        <f>Fintab!G52</f>
        <v>1541</v>
      </c>
      <c r="C35" s="195">
        <f>Fintab!H52</f>
        <v>366</v>
      </c>
      <c r="D35" s="195">
        <f>Fintab!I52</f>
        <v>1231</v>
      </c>
      <c r="E35" s="195">
        <f>Fintab!J52</f>
        <v>350</v>
      </c>
      <c r="F35" s="175">
        <f t="shared" si="2"/>
        <v>2504.44</v>
      </c>
      <c r="G35" s="194" t="s">
        <v>404</v>
      </c>
      <c r="H35" s="195">
        <f>IF(LEN(I35)&gt;1,LEN(I35),0)</f>
        <v>0</v>
      </c>
      <c r="I35" s="194" t="str">
        <f>IF(Tablica_A!C35&lt;&gt;"",Tablica_A!C35,"-")</f>
        <v>-</v>
      </c>
    </row>
    <row r="36" spans="1:9" ht="12.75" hidden="1">
      <c r="A36" s="195">
        <f>Fintab!F53</f>
        <v>35</v>
      </c>
      <c r="B36" s="195">
        <f>Fintab!G53</f>
        <v>1804</v>
      </c>
      <c r="C36" s="195">
        <f>Fintab!H53</f>
        <v>543</v>
      </c>
      <c r="D36" s="195">
        <f>Fintab!I53</f>
        <v>2095</v>
      </c>
      <c r="E36" s="195">
        <f>Fintab!J53</f>
        <v>591</v>
      </c>
      <c r="F36" s="175">
        <f t="shared" si="2"/>
        <v>4038.6499999999996</v>
      </c>
      <c r="G36" s="194" t="s">
        <v>401</v>
      </c>
      <c r="H36" s="195">
        <f>Tablica_A!I35</f>
        <v>0</v>
      </c>
      <c r="I36" s="194" t="s">
        <v>383</v>
      </c>
    </row>
    <row r="37" spans="1:9" ht="12.75" hidden="1">
      <c r="A37" s="195">
        <f>Fintab!F54</f>
        <v>36</v>
      </c>
      <c r="B37" s="195">
        <f>Fintab!G54</f>
        <v>3364</v>
      </c>
      <c r="C37" s="195">
        <f>Fintab!H54</f>
        <v>1228</v>
      </c>
      <c r="D37" s="195">
        <f>Fintab!I54</f>
        <v>1007</v>
      </c>
      <c r="E37" s="195">
        <f>Fintab!J54</f>
        <v>219</v>
      </c>
      <c r="F37" s="175">
        <f t="shared" si="2"/>
        <v>3498.12</v>
      </c>
      <c r="G37" s="194" t="s">
        <v>402</v>
      </c>
      <c r="H37" s="195">
        <f>IF(LEN(I37)&gt;1,LEN(I37),0)</f>
        <v>0</v>
      </c>
      <c r="I37" s="194" t="str">
        <f>IF(Tablica_A!K35&lt;&gt;"",Tablica_A!K35,"-")</f>
        <v>-</v>
      </c>
    </row>
    <row r="38" spans="1:9" ht="12.75" hidden="1">
      <c r="A38" s="195">
        <f>Fintab!F55</f>
        <v>37</v>
      </c>
      <c r="B38" s="195">
        <f>Fintab!G55</f>
        <v>34358</v>
      </c>
      <c r="C38" s="195">
        <f>Fintab!H55</f>
        <v>10388</v>
      </c>
      <c r="D38" s="195">
        <f>Fintab!I55</f>
        <v>38342</v>
      </c>
      <c r="E38" s="195">
        <f>Fintab!J55</f>
        <v>9512</v>
      </c>
      <c r="F38" s="175">
        <f t="shared" si="2"/>
        <v>77036.95999999999</v>
      </c>
      <c r="G38" s="194" t="s">
        <v>403</v>
      </c>
      <c r="H38" s="195">
        <f>IF(LEN(I38)&gt;1,LEN(I38),0)</f>
        <v>0</v>
      </c>
      <c r="I38" s="194" t="str">
        <f>IF(Tablica_A!O35&lt;&gt;"",Tablica_A!O35,"-")</f>
        <v>-</v>
      </c>
    </row>
    <row r="39" spans="1:9" ht="12.75" hidden="1">
      <c r="A39" s="195">
        <f>Fintab!F56</f>
        <v>38</v>
      </c>
      <c r="B39" s="195">
        <f>Fintab!G56</f>
        <v>4932</v>
      </c>
      <c r="C39" s="195">
        <f>Fintab!H56</f>
        <v>1284</v>
      </c>
      <c r="D39" s="195">
        <f>Fintab!I56</f>
        <v>6232</v>
      </c>
      <c r="E39" s="195">
        <f>Fintab!J56</f>
        <v>1781</v>
      </c>
      <c r="F39" s="175">
        <f t="shared" si="2"/>
        <v>12661.6</v>
      </c>
      <c r="G39" s="194" t="s">
        <v>408</v>
      </c>
      <c r="H39" s="195">
        <f>IF(LEN(I39)&gt;1,LEN(I39),0)</f>
        <v>0</v>
      </c>
      <c r="I39" s="194" t="str">
        <f>IF(Tablica_A!C37&lt;&gt;"",Tablica_A!C37,"-")</f>
        <v>-</v>
      </c>
    </row>
    <row r="40" spans="1:9" ht="12.75" hidden="1">
      <c r="A40" s="195">
        <f>Fintab!F57</f>
        <v>39</v>
      </c>
      <c r="B40" s="195">
        <f>Fintab!G57</f>
        <v>8439</v>
      </c>
      <c r="C40" s="195">
        <f>Fintab!H57</f>
        <v>2430</v>
      </c>
      <c r="D40" s="195">
        <f>Fintab!I57</f>
        <v>9481</v>
      </c>
      <c r="E40" s="195">
        <f>Fintab!J57</f>
        <v>2791</v>
      </c>
      <c r="F40" s="175">
        <f t="shared" si="2"/>
        <v>20633.34</v>
      </c>
      <c r="G40" s="194" t="s">
        <v>405</v>
      </c>
      <c r="H40" s="195">
        <f>Tablica_A!I37</f>
        <v>0</v>
      </c>
      <c r="I40" s="194" t="s">
        <v>383</v>
      </c>
    </row>
    <row r="41" spans="1:9" ht="12.75" hidden="1">
      <c r="A41" s="195">
        <f>Fintab!F58</f>
        <v>40</v>
      </c>
      <c r="B41" s="195">
        <f>Fintab!G58</f>
        <v>3507</v>
      </c>
      <c r="C41" s="195">
        <f>Fintab!H58</f>
        <v>1146</v>
      </c>
      <c r="D41" s="195">
        <f>Fintab!I58</f>
        <v>3249</v>
      </c>
      <c r="E41" s="195">
        <f>Fintab!J58</f>
        <v>1010</v>
      </c>
      <c r="F41" s="175">
        <f t="shared" si="2"/>
        <v>7834.400000000001</v>
      </c>
      <c r="G41" s="194" t="s">
        <v>406</v>
      </c>
      <c r="H41" s="195">
        <f>IF(LEN(I41)&gt;1,LEN(I41),0)</f>
        <v>0</v>
      </c>
      <c r="I41" s="194" t="str">
        <f>IF(Tablica_A!K37&lt;&gt;"",Tablica_A!K37,"-")</f>
        <v>-</v>
      </c>
    </row>
    <row r="42" spans="1:9" ht="12.75" hidden="1">
      <c r="A42" s="195">
        <f>Fintab!F59</f>
        <v>41</v>
      </c>
      <c r="B42" s="195">
        <f>Fintab!G59</f>
        <v>1826</v>
      </c>
      <c r="C42" s="195">
        <f>Fintab!H59</f>
        <v>972</v>
      </c>
      <c r="D42" s="195">
        <f>Fintab!I59</f>
        <v>1385</v>
      </c>
      <c r="E42" s="195">
        <f>Fintab!J59</f>
        <v>368</v>
      </c>
      <c r="F42" s="175">
        <f t="shared" si="2"/>
        <v>3852.77</v>
      </c>
      <c r="G42" s="194" t="s">
        <v>407</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412</v>
      </c>
      <c r="H43" s="195">
        <f>IF(LEN(I43)&gt;1,LEN(I43),0)</f>
        <v>0</v>
      </c>
      <c r="I43" s="194" t="str">
        <f>IF(Tablica_A!C39&lt;&gt;"",Tablica_A!C39,"-")</f>
        <v>-</v>
      </c>
    </row>
    <row r="44" spans="1:9" ht="12.75" hidden="1">
      <c r="A44" s="195">
        <f>Fintab!F61</f>
        <v>43</v>
      </c>
      <c r="B44" s="195">
        <f>Fintab!G61</f>
        <v>1826</v>
      </c>
      <c r="C44" s="195">
        <f>Fintab!H61</f>
        <v>972</v>
      </c>
      <c r="D44" s="195">
        <f>Fintab!I61</f>
        <v>1385</v>
      </c>
      <c r="E44" s="195">
        <f>Fintab!J61</f>
        <v>368</v>
      </c>
      <c r="F44" s="175">
        <f t="shared" si="2"/>
        <v>4040.71</v>
      </c>
      <c r="G44" s="194" t="s">
        <v>409</v>
      </c>
      <c r="H44" s="195">
        <f>Tablica_A!I39</f>
        <v>0</v>
      </c>
      <c r="I44" s="194" t="s">
        <v>383</v>
      </c>
    </row>
    <row r="45" spans="1:9" ht="12.75" hidden="1">
      <c r="A45" s="195">
        <f>Fintab!F62</f>
        <v>44</v>
      </c>
      <c r="B45" s="195">
        <f>Fintab!G62</f>
        <v>0</v>
      </c>
      <c r="C45" s="195">
        <f>Fintab!H62</f>
        <v>0</v>
      </c>
      <c r="D45" s="195">
        <f>Fintab!I62</f>
        <v>0</v>
      </c>
      <c r="E45" s="195">
        <f>Fintab!J62</f>
        <v>0</v>
      </c>
      <c r="F45" s="175">
        <f t="shared" si="2"/>
        <v>0</v>
      </c>
      <c r="G45" s="194" t="s">
        <v>410</v>
      </c>
      <c r="H45" s="195">
        <f>IF(LEN(I45)&gt;1,LEN(I45),0)</f>
        <v>0</v>
      </c>
      <c r="I45" s="194" t="str">
        <f>IF(Tablica_A!K39&lt;&gt;"",Tablica_A!K39,"-")</f>
        <v>-</v>
      </c>
    </row>
    <row r="46" spans="1:9" ht="12.75" hidden="1">
      <c r="A46" s="195">
        <f>Fintab!F63</f>
        <v>45</v>
      </c>
      <c r="B46" s="195">
        <f>Fintab!G63</f>
        <v>2965</v>
      </c>
      <c r="C46" s="195">
        <f>Fintab!H63</f>
        <v>900</v>
      </c>
      <c r="D46" s="195">
        <f>Fintab!I63</f>
        <v>3627</v>
      </c>
      <c r="E46" s="195">
        <f>Fintab!J63</f>
        <v>1127</v>
      </c>
      <c r="F46" s="175">
        <f t="shared" si="2"/>
        <v>9069.300000000001</v>
      </c>
      <c r="G46" s="194" t="s">
        <v>411</v>
      </c>
      <c r="H46" s="195">
        <f>IF(LEN(I46)&gt;1,LEN(I46),0)</f>
        <v>0</v>
      </c>
      <c r="I46" s="194" t="str">
        <f>IF(Tablica_A!O39&lt;&gt;"",Tablica_A!O39,"-")</f>
        <v>-</v>
      </c>
    </row>
    <row r="47" spans="1:9" ht="12.75" hidden="1">
      <c r="A47" s="195">
        <f>Fintab!F64</f>
        <v>46</v>
      </c>
      <c r="B47" s="195">
        <f>Fintab!G64</f>
        <v>32414</v>
      </c>
      <c r="C47" s="195">
        <f>Fintab!H64</f>
        <v>9338</v>
      </c>
      <c r="D47" s="195">
        <f>Fintab!I64</f>
        <v>37547</v>
      </c>
      <c r="E47" s="195">
        <f>Fintab!J64</f>
        <v>11046</v>
      </c>
      <c r="F47" s="175">
        <f t="shared" si="2"/>
        <v>95640.90000000001</v>
      </c>
      <c r="G47" s="194" t="s">
        <v>416</v>
      </c>
      <c r="H47" s="195">
        <f>IF(LEN(I47)&gt;1,LEN(I47),0)</f>
        <v>0</v>
      </c>
      <c r="I47" s="194" t="str">
        <f>IF(Tablica_A!C41&lt;&gt;"",Tablica_A!C41,"-")</f>
        <v>-</v>
      </c>
    </row>
    <row r="48" spans="1:9" ht="12.75" hidden="1">
      <c r="A48" s="195">
        <f>Fintab!F65</f>
        <v>47</v>
      </c>
      <c r="B48" s="195">
        <f>Fintab!G65</f>
        <v>12599</v>
      </c>
      <c r="C48" s="195">
        <f>Fintab!H65</f>
        <v>2899</v>
      </c>
      <c r="D48" s="195">
        <f>Fintab!I65</f>
        <v>12977</v>
      </c>
      <c r="E48" s="195">
        <f>Fintab!J65</f>
        <v>3317</v>
      </c>
      <c r="F48" s="175">
        <f t="shared" si="2"/>
        <v>33180.119999999995</v>
      </c>
      <c r="G48" s="194" t="s">
        <v>415</v>
      </c>
      <c r="H48" s="195">
        <f>Tablica_A!I41</f>
        <v>0</v>
      </c>
      <c r="I48" s="194" t="s">
        <v>383</v>
      </c>
    </row>
    <row r="49" spans="1:9" ht="12.75" hidden="1">
      <c r="A49" s="195">
        <f>Fintab!F66</f>
        <v>48</v>
      </c>
      <c r="B49" s="195">
        <f>Fintab!G66</f>
        <v>19815</v>
      </c>
      <c r="C49" s="195">
        <f>Fintab!H66</f>
        <v>6439</v>
      </c>
      <c r="D49" s="195">
        <f>Fintab!I66</f>
        <v>24570</v>
      </c>
      <c r="E49" s="195">
        <f>Fintab!J66</f>
        <v>7729</v>
      </c>
      <c r="F49" s="175">
        <f t="shared" si="2"/>
        <v>65913.12</v>
      </c>
      <c r="G49" s="194" t="s">
        <v>413</v>
      </c>
      <c r="H49" s="195">
        <f>IF(LEN(I49)&gt;1,LEN(I49),0)</f>
        <v>0</v>
      </c>
      <c r="I49" s="194" t="str">
        <f>IF(Tablica_A!K41&lt;&gt;"",Tablica_A!K41,"-")</f>
        <v>-</v>
      </c>
    </row>
    <row r="50" spans="1:9" ht="12.75" hidden="1">
      <c r="A50" s="195">
        <f>Fintab!F67</f>
        <v>49</v>
      </c>
      <c r="B50" s="195">
        <f>Fintab!G67</f>
        <v>11667</v>
      </c>
      <c r="C50" s="195">
        <f>Fintab!H67</f>
        <v>4206</v>
      </c>
      <c r="D50" s="195">
        <f>Fintab!I67</f>
        <v>12039</v>
      </c>
      <c r="E50" s="195">
        <f>Fintab!J67</f>
        <v>1742</v>
      </c>
      <c r="F50" s="175">
        <f t="shared" si="2"/>
        <v>30950.36</v>
      </c>
      <c r="G50" s="194" t="s">
        <v>414</v>
      </c>
      <c r="H50" s="195">
        <f>IF(LEN(I50)&gt;1,LEN(I50),0)</f>
        <v>0</v>
      </c>
      <c r="I50" s="194" t="str">
        <f>IF(Tablica_A!O41&lt;&gt;"",Tablica_A!O41,"-")</f>
        <v>-</v>
      </c>
    </row>
    <row r="51" spans="1:9" ht="12.75" hidden="1">
      <c r="A51" s="195">
        <f>Fintab!F68</f>
        <v>50</v>
      </c>
      <c r="B51" s="195">
        <f>Fintab!G68</f>
        <v>406</v>
      </c>
      <c r="C51" s="195">
        <f>Fintab!H68</f>
        <v>-613</v>
      </c>
      <c r="D51" s="195">
        <f>Fintab!I68</f>
        <v>103</v>
      </c>
      <c r="E51" s="195">
        <f>Fintab!J68</f>
        <v>970</v>
      </c>
      <c r="F51" s="175">
        <f t="shared" si="2"/>
        <v>1684.5</v>
      </c>
      <c r="G51" s="194" t="s">
        <v>420</v>
      </c>
      <c r="H51" s="195">
        <f>IF(LEN(I51)&gt;1,LEN(I51),0)</f>
        <v>0</v>
      </c>
      <c r="I51" s="194" t="str">
        <f>IF(Tablica_A!C43&lt;&gt;"",Tablica_A!C43,"-")</f>
        <v>-</v>
      </c>
    </row>
    <row r="52" spans="1:9" ht="12.75" hidden="1">
      <c r="A52" s="195">
        <f>Fintab!F69</f>
        <v>51</v>
      </c>
      <c r="B52" s="195">
        <f>Fintab!G69</f>
        <v>12073</v>
      </c>
      <c r="C52" s="195">
        <f>Fintab!H69</f>
        <v>3593</v>
      </c>
      <c r="D52" s="195">
        <f>Fintab!I69</f>
        <v>12142</v>
      </c>
      <c r="E52" s="195">
        <f>Fintab!J69</f>
        <v>2712</v>
      </c>
      <c r="F52" s="175">
        <f t="shared" si="2"/>
        <v>33931.83</v>
      </c>
      <c r="G52" s="194" t="s">
        <v>417</v>
      </c>
      <c r="H52" s="195">
        <f>Tablica_A!I43</f>
        <v>0</v>
      </c>
      <c r="I52" s="194" t="s">
        <v>383</v>
      </c>
    </row>
    <row r="53" spans="1:9" ht="12.75" hidden="1">
      <c r="A53" s="195">
        <f>Fintab!F70</f>
        <v>52</v>
      </c>
      <c r="B53" s="195">
        <f>Fintab!G70</f>
        <v>2603</v>
      </c>
      <c r="C53" s="195">
        <f>Fintab!H70</f>
        <v>0</v>
      </c>
      <c r="D53" s="195">
        <f>Fintab!I70</f>
        <v>2753</v>
      </c>
      <c r="E53" s="195">
        <f>Fintab!J70</f>
        <v>1452</v>
      </c>
      <c r="F53" s="175">
        <f t="shared" si="2"/>
        <v>8668.4</v>
      </c>
      <c r="G53" s="194" t="s">
        <v>418</v>
      </c>
      <c r="H53" s="195">
        <f>IF(LEN(I53)&gt;1,LEN(I53),0)</f>
        <v>0</v>
      </c>
      <c r="I53" s="194" t="str">
        <f>IF(Tablica_A!K43&lt;&gt;"",Tablica_A!K43,"-")</f>
        <v>-</v>
      </c>
    </row>
    <row r="54" spans="1:9" ht="12.75" hidden="1">
      <c r="A54" s="195">
        <f>Fintab!F71</f>
        <v>53</v>
      </c>
      <c r="B54" s="195">
        <f>Fintab!G71</f>
        <v>9470</v>
      </c>
      <c r="C54" s="195">
        <f>Fintab!H71</f>
        <v>3593</v>
      </c>
      <c r="D54" s="195">
        <f>Fintab!I71</f>
        <v>9389</v>
      </c>
      <c r="E54" s="195">
        <f>Fintab!J71</f>
        <v>1260</v>
      </c>
      <c r="F54" s="175">
        <f t="shared" si="2"/>
        <v>26427.390000000003</v>
      </c>
      <c r="G54" s="194" t="s">
        <v>419</v>
      </c>
      <c r="H54" s="195">
        <f>IF(LEN(I54)&gt;1,LEN(I54),0)</f>
        <v>0</v>
      </c>
      <c r="I54" s="194" t="str">
        <f>IF(Tablica_A!O43&lt;&gt;"",Tablica_A!O43,"-")</f>
        <v>-</v>
      </c>
    </row>
    <row r="55" spans="1:9" ht="12.75" hidden="1">
      <c r="A55" s="195">
        <f>Fintab!F80</f>
        <v>54</v>
      </c>
      <c r="B55" s="195">
        <f>Fintab!G80</f>
        <v>-10137</v>
      </c>
      <c r="C55" s="195">
        <f>Fintab!I80</f>
        <v>-18533</v>
      </c>
      <c r="D55" s="195">
        <v>0</v>
      </c>
      <c r="E55" s="195">
        <v>0</v>
      </c>
      <c r="F55" s="175">
        <f t="shared" si="2"/>
        <v>-25489.620000000003</v>
      </c>
      <c r="G55" s="194" t="s">
        <v>424</v>
      </c>
      <c r="H55" s="195">
        <f>IF(LEN(I55)&gt;1,LEN(I55),0)</f>
        <v>0</v>
      </c>
      <c r="I55" s="194" t="str">
        <f>IF(Tablica_A!C45&lt;&gt;"",Tablica_A!C45,"-")</f>
        <v>-</v>
      </c>
    </row>
    <row r="56" spans="1:9" ht="12.75" hidden="1">
      <c r="A56" s="195">
        <f>Fintab!F81</f>
        <v>55</v>
      </c>
      <c r="B56" s="195">
        <f>Fintab!G81</f>
        <v>9470</v>
      </c>
      <c r="C56" s="195">
        <f>Fintab!I81</f>
        <v>9389</v>
      </c>
      <c r="D56" s="195">
        <v>0</v>
      </c>
      <c r="E56" s="195">
        <v>0</v>
      </c>
      <c r="F56" s="175">
        <f aca="true" t="shared" si="3" ref="F56:F83">A56/100*(B56+C56*2+D56*3+E56*4)</f>
        <v>15536.400000000001</v>
      </c>
      <c r="G56" s="194" t="s">
        <v>421</v>
      </c>
      <c r="H56" s="195">
        <f>Tablica_A!I45</f>
        <v>0</v>
      </c>
      <c r="I56" s="194" t="s">
        <v>383</v>
      </c>
    </row>
    <row r="57" spans="1:9" ht="12.75" hidden="1">
      <c r="A57" s="195">
        <f>Fintab!F82</f>
        <v>56</v>
      </c>
      <c r="B57" s="195">
        <f>Fintab!G82</f>
        <v>3494</v>
      </c>
      <c r="C57" s="195">
        <f>Fintab!I82</f>
        <v>4622</v>
      </c>
      <c r="D57" s="195">
        <v>0</v>
      </c>
      <c r="E57" s="195">
        <v>0</v>
      </c>
      <c r="F57" s="175">
        <f t="shared" si="3"/>
        <v>7133.280000000001</v>
      </c>
      <c r="G57" s="194" t="s">
        <v>422</v>
      </c>
      <c r="H57" s="195">
        <f>IF(LEN(I57)&gt;1,LEN(I57),0)</f>
        <v>0</v>
      </c>
      <c r="I57" s="194" t="str">
        <f>IF(Tablica_A!K45&lt;&gt;"",Tablica_A!K45,"-")</f>
        <v>-</v>
      </c>
    </row>
    <row r="58" spans="1:9" ht="12.75" hidden="1">
      <c r="A58" s="195">
        <f>Fintab!F83</f>
        <v>57</v>
      </c>
      <c r="B58" s="195">
        <f>Fintab!G83</f>
        <v>-9797</v>
      </c>
      <c r="C58" s="195">
        <f>Fintab!I83</f>
        <v>-18641</v>
      </c>
      <c r="D58" s="195">
        <v>0</v>
      </c>
      <c r="E58" s="195">
        <v>0</v>
      </c>
      <c r="F58" s="175">
        <f t="shared" si="3"/>
        <v>-26835.03</v>
      </c>
      <c r="G58" s="194" t="s">
        <v>423</v>
      </c>
      <c r="H58" s="195">
        <f>IF(LEN(I58)&gt;1,LEN(I58),0)</f>
        <v>0</v>
      </c>
      <c r="I58" s="194" t="str">
        <f>IF(Tablica_A!O45&lt;&gt;"",Tablica_A!O45,"-")</f>
        <v>-</v>
      </c>
    </row>
    <row r="59" spans="1:9" ht="12.75" hidden="1">
      <c r="A59" s="195">
        <f>Fintab!F84</f>
        <v>58</v>
      </c>
      <c r="B59" s="195">
        <f>Fintab!G84</f>
        <v>-31834</v>
      </c>
      <c r="C59" s="195">
        <f>Fintab!I84</f>
        <v>-5326</v>
      </c>
      <c r="D59" s="195">
        <v>0</v>
      </c>
      <c r="E59" s="195">
        <v>0</v>
      </c>
      <c r="F59" s="175">
        <f t="shared" si="3"/>
        <v>-24641.879999999997</v>
      </c>
      <c r="G59" s="194" t="s">
        <v>428</v>
      </c>
      <c r="H59" s="195">
        <f>IF(LEN(I59)&gt;1,LEN(I59),0)</f>
        <v>0</v>
      </c>
      <c r="I59" s="194" t="str">
        <f>IF(Tablica_A!C47&lt;&gt;"",Tablica_A!C47,"-")</f>
        <v>-</v>
      </c>
    </row>
    <row r="60" spans="1:9" ht="12.75" hidden="1">
      <c r="A60" s="195">
        <f>Fintab!F85</f>
        <v>59</v>
      </c>
      <c r="B60" s="195">
        <f>Fintab!G85</f>
        <v>-15000</v>
      </c>
      <c r="C60" s="195">
        <f>Fintab!I85</f>
        <v>-170</v>
      </c>
      <c r="D60" s="195">
        <v>0</v>
      </c>
      <c r="E60" s="195">
        <v>0</v>
      </c>
      <c r="F60" s="175">
        <f t="shared" si="3"/>
        <v>-9050.6</v>
      </c>
      <c r="G60" s="194" t="s">
        <v>425</v>
      </c>
      <c r="H60" s="195">
        <f>Tablica_A!I47</f>
        <v>0</v>
      </c>
      <c r="I60" s="194" t="s">
        <v>383</v>
      </c>
    </row>
    <row r="61" spans="1:9" ht="12.75" hidden="1">
      <c r="A61" s="195">
        <f>Fintab!F86</f>
        <v>60</v>
      </c>
      <c r="B61" s="195">
        <f>Fintab!G86</f>
        <v>-35715</v>
      </c>
      <c r="C61" s="195">
        <f>Fintab!I86</f>
        <v>-67899</v>
      </c>
      <c r="D61" s="195">
        <v>0</v>
      </c>
      <c r="E61" s="195">
        <v>0</v>
      </c>
      <c r="F61" s="175">
        <f t="shared" si="3"/>
        <v>-102907.8</v>
      </c>
      <c r="G61" s="194" t="s">
        <v>426</v>
      </c>
      <c r="H61" s="195">
        <f>IF(LEN(I61)&gt;1,LEN(I61),0)</f>
        <v>0</v>
      </c>
      <c r="I61" s="194" t="str">
        <f>IF(Tablica_A!K47&lt;&gt;"",Tablica_A!K47,"-")</f>
        <v>-</v>
      </c>
    </row>
    <row r="62" spans="1:9" ht="12.75" hidden="1">
      <c r="A62" s="195">
        <f>Fintab!F87</f>
        <v>61</v>
      </c>
      <c r="B62" s="195">
        <f>Fintab!G87</f>
        <v>6971</v>
      </c>
      <c r="C62" s="195">
        <f>Fintab!I87</f>
        <v>-1477</v>
      </c>
      <c r="D62" s="195">
        <v>0</v>
      </c>
      <c r="E62" s="195">
        <v>0</v>
      </c>
      <c r="F62" s="175">
        <f t="shared" si="3"/>
        <v>2450.37</v>
      </c>
      <c r="G62" s="194" t="s">
        <v>427</v>
      </c>
      <c r="H62" s="195">
        <f>IF(LEN(I62)&gt;1,LEN(I62),0)</f>
        <v>0</v>
      </c>
      <c r="I62" s="194" t="str">
        <f>IF(Tablica_A!O47&lt;&gt;"",Tablica_A!O47,"-")</f>
        <v>-</v>
      </c>
    </row>
    <row r="63" spans="1:9" ht="12.75" hidden="1">
      <c r="A63" s="195">
        <f>Fintab!F88</f>
        <v>62</v>
      </c>
      <c r="B63" s="195">
        <f>Fintab!G88</f>
        <v>6736</v>
      </c>
      <c r="C63" s="195">
        <f>Fintab!I88</f>
        <v>18588</v>
      </c>
      <c r="D63" s="195">
        <v>0</v>
      </c>
      <c r="E63" s="195">
        <v>0</v>
      </c>
      <c r="F63" s="175">
        <f t="shared" si="3"/>
        <v>27225.44</v>
      </c>
      <c r="G63" s="194" t="s">
        <v>432</v>
      </c>
      <c r="H63" s="195">
        <f>IF(LEN(I63)&gt;1,LEN(I63),0)</f>
        <v>0</v>
      </c>
      <c r="I63" s="194" t="str">
        <f>IF(Tablica_A!C49&lt;&gt;"",Tablica_A!C49,"-")</f>
        <v>-</v>
      </c>
    </row>
    <row r="64" spans="1:9" ht="12.75" hidden="1">
      <c r="A64" s="195">
        <f>Fintab!F89</f>
        <v>63</v>
      </c>
      <c r="B64" s="195">
        <f>Fintab!G89</f>
        <v>47138</v>
      </c>
      <c r="C64" s="195">
        <f>Fintab!I89</f>
        <v>62703</v>
      </c>
      <c r="D64" s="195">
        <v>0</v>
      </c>
      <c r="E64" s="195">
        <v>0</v>
      </c>
      <c r="F64" s="175">
        <f t="shared" si="3"/>
        <v>108702.72</v>
      </c>
      <c r="G64" s="194" t="s">
        <v>429</v>
      </c>
      <c r="H64" s="195">
        <f>Tablica_A!I49</f>
        <v>0</v>
      </c>
      <c r="I64" s="194" t="s">
        <v>383</v>
      </c>
    </row>
    <row r="65" spans="1:9" ht="12.75" hidden="1">
      <c r="A65" s="195">
        <f>Fintab!F90</f>
        <v>64</v>
      </c>
      <c r="B65" s="195">
        <f>Fintab!G90</f>
        <v>-468</v>
      </c>
      <c r="C65" s="195">
        <f>Fintab!I90</f>
        <v>-4411</v>
      </c>
      <c r="D65" s="195">
        <v>0</v>
      </c>
      <c r="E65" s="195">
        <v>0</v>
      </c>
      <c r="F65" s="175">
        <f t="shared" si="3"/>
        <v>-5945.6</v>
      </c>
      <c r="G65" s="194" t="s">
        <v>430</v>
      </c>
      <c r="H65" s="195">
        <f>IF(LEN(I65)&gt;1,LEN(I65),0)</f>
        <v>0</v>
      </c>
      <c r="I65" s="194" t="str">
        <f>IF(Tablica_A!K49&lt;&gt;"",Tablica_A!K49,"-")</f>
        <v>-</v>
      </c>
    </row>
    <row r="66" spans="1:9" ht="12.75" hidden="1">
      <c r="A66" s="195">
        <f>Fintab!F91</f>
        <v>65</v>
      </c>
      <c r="B66" s="195">
        <f>Fintab!G91</f>
        <v>8163</v>
      </c>
      <c r="C66" s="195">
        <f>Fintab!I91</f>
        <v>-16397</v>
      </c>
      <c r="D66" s="195">
        <v>0</v>
      </c>
      <c r="E66" s="195">
        <v>0</v>
      </c>
      <c r="F66" s="175">
        <f t="shared" si="3"/>
        <v>-16010.150000000001</v>
      </c>
      <c r="G66" s="194" t="s">
        <v>431</v>
      </c>
      <c r="H66" s="195">
        <f>IF(LEN(I66)&gt;1,LEN(I66),0)</f>
        <v>0</v>
      </c>
      <c r="I66" s="194" t="str">
        <f>IF(Tablica_A!O49&lt;&gt;"",Tablica_A!O49,"-")</f>
        <v>-</v>
      </c>
    </row>
    <row r="67" spans="1:9" ht="12.75" hidden="1">
      <c r="A67" s="195">
        <f>Fintab!F92</f>
        <v>66</v>
      </c>
      <c r="B67" s="195">
        <f>Fintab!G92</f>
        <v>705</v>
      </c>
      <c r="C67" s="195">
        <f>Fintab!I92</f>
        <v>486</v>
      </c>
      <c r="D67" s="195">
        <v>0</v>
      </c>
      <c r="E67" s="195">
        <v>0</v>
      </c>
      <c r="F67" s="175">
        <f t="shared" si="3"/>
        <v>1106.8200000000002</v>
      </c>
      <c r="G67" s="194" t="s">
        <v>436</v>
      </c>
      <c r="H67" s="195">
        <f>IF(LEN(I67)&gt;1,LEN(I67),0)</f>
        <v>0</v>
      </c>
      <c r="I67" s="194" t="str">
        <f>IF(Tablica_A!C51&lt;&gt;"",Tablica_A!C51,"-")</f>
        <v>-</v>
      </c>
    </row>
    <row r="68" spans="1:9" ht="12.75" hidden="1">
      <c r="A68" s="195">
        <f>Fintab!F93</f>
        <v>67</v>
      </c>
      <c r="B68" s="195">
        <f>Fintab!G93</f>
        <v>14023</v>
      </c>
      <c r="C68" s="195">
        <f>Fintab!I93</f>
        <v>28122</v>
      </c>
      <c r="D68" s="195">
        <v>0</v>
      </c>
      <c r="E68" s="195">
        <v>0</v>
      </c>
      <c r="F68" s="175">
        <f t="shared" si="3"/>
        <v>47078.89</v>
      </c>
      <c r="G68" s="194" t="s">
        <v>433</v>
      </c>
      <c r="H68" s="195">
        <f>Tablica_A!I51</f>
        <v>0</v>
      </c>
      <c r="I68" s="194" t="s">
        <v>383</v>
      </c>
    </row>
    <row r="69" spans="1:9" ht="12.75" hidden="1">
      <c r="A69" s="195">
        <f>Fintab!F94</f>
        <v>68</v>
      </c>
      <c r="B69" s="195">
        <f>Fintab!G94</f>
        <v>22641</v>
      </c>
      <c r="C69" s="195">
        <f>Fintab!I94</f>
        <v>11741</v>
      </c>
      <c r="D69" s="195">
        <v>0</v>
      </c>
      <c r="E69" s="195">
        <v>0</v>
      </c>
      <c r="F69" s="175">
        <f t="shared" si="3"/>
        <v>31363.640000000003</v>
      </c>
      <c r="G69" s="194" t="s">
        <v>434</v>
      </c>
      <c r="H69" s="195">
        <f>IF(LEN(I69)&gt;1,LEN(I69),0)</f>
        <v>0</v>
      </c>
      <c r="I69" s="194" t="str">
        <f>IF(Tablica_A!K51&lt;&gt;"",Tablica_A!K51,"-")</f>
        <v>-</v>
      </c>
    </row>
    <row r="70" spans="1:9" ht="12.75" hidden="1">
      <c r="A70" s="195">
        <f>Fintab!F95</f>
        <v>69</v>
      </c>
      <c r="B70" s="195">
        <f>Fintab!G95</f>
        <v>631</v>
      </c>
      <c r="C70" s="195">
        <f>Fintab!I95</f>
        <v>1168</v>
      </c>
      <c r="D70" s="195">
        <v>0</v>
      </c>
      <c r="E70" s="195">
        <v>0</v>
      </c>
      <c r="F70" s="175">
        <f t="shared" si="3"/>
        <v>2047.2299999999998</v>
      </c>
      <c r="G70" s="194" t="s">
        <v>435</v>
      </c>
      <c r="H70" s="195">
        <f>IF(LEN(I70)&gt;1,LEN(I70),0)</f>
        <v>0</v>
      </c>
      <c r="I70" s="194" t="str">
        <f>IF(Tablica_A!O51&lt;&gt;"",Tablica_A!O51,"-")</f>
        <v>-</v>
      </c>
    </row>
    <row r="71" spans="1:9" ht="12.75" hidden="1">
      <c r="A71" s="195">
        <f>Fintab!F96</f>
        <v>70</v>
      </c>
      <c r="B71" s="195">
        <f>Fintab!G96</f>
        <v>-7139</v>
      </c>
      <c r="C71" s="195">
        <f>Fintab!I96</f>
        <v>5887</v>
      </c>
      <c r="D71" s="195">
        <v>0</v>
      </c>
      <c r="E71" s="195">
        <v>0</v>
      </c>
      <c r="F71" s="175">
        <f t="shared" si="3"/>
        <v>3244.5</v>
      </c>
      <c r="G71" s="197" t="s">
        <v>497</v>
      </c>
      <c r="H71" s="195">
        <f>IF(LEN(I71)&gt;1,LEN(I71),0)</f>
        <v>11</v>
      </c>
      <c r="I71" s="194" t="str">
        <f>IF(Tablica_A!C54&lt;&gt;"",Tablica_A!C54,"-")</f>
        <v>ANTE ŠIMARA</v>
      </c>
    </row>
    <row r="72" spans="1:9" ht="12.75" hidden="1">
      <c r="A72" s="195">
        <f>Fintab!F97</f>
        <v>71</v>
      </c>
      <c r="B72" s="195">
        <f>Fintab!G97</f>
        <v>-2110</v>
      </c>
      <c r="C72" s="195">
        <f>Fintab!I97</f>
        <v>8702</v>
      </c>
      <c r="D72" s="195">
        <v>0</v>
      </c>
      <c r="E72" s="195">
        <v>0</v>
      </c>
      <c r="F72" s="175">
        <f t="shared" si="3"/>
        <v>10858.74</v>
      </c>
      <c r="G72" s="197" t="s">
        <v>437</v>
      </c>
      <c r="H72" s="195">
        <f>Tablica_A!I54</f>
        <v>21347</v>
      </c>
      <c r="I72" s="194" t="s">
        <v>383</v>
      </c>
    </row>
    <row r="73" spans="1:9" ht="12.75" hidden="1">
      <c r="A73" s="195">
        <f>Fintab!F98</f>
        <v>72</v>
      </c>
      <c r="B73" s="195">
        <f>Fintab!G98</f>
        <v>0</v>
      </c>
      <c r="C73" s="195">
        <f>Fintab!I98</f>
        <v>624</v>
      </c>
      <c r="D73" s="195">
        <v>0</v>
      </c>
      <c r="E73" s="195">
        <v>0</v>
      </c>
      <c r="F73" s="175">
        <f t="shared" si="3"/>
        <v>898.56</v>
      </c>
      <c r="G73" s="197" t="s">
        <v>438</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439</v>
      </c>
      <c r="H74" s="195">
        <f>IF(LEN(I74)&gt;1,LEN(I74),0)</f>
        <v>25</v>
      </c>
      <c r="I74" s="194" t="str">
        <f>IF(Tablica_A!O54&lt;&gt;"",Tablica_A!O54,"-")</f>
        <v>GROFA JANKA DRAŠKOVIĆA 41</v>
      </c>
    </row>
    <row r="75" spans="1:9" ht="12.75" hidden="1">
      <c r="A75" s="195">
        <f>Fintab!F100</f>
        <v>74</v>
      </c>
      <c r="B75" s="195">
        <f>Fintab!G100</f>
        <v>-3424</v>
      </c>
      <c r="C75" s="195">
        <f>Fintab!I100</f>
        <v>-10093</v>
      </c>
      <c r="D75" s="195">
        <v>0</v>
      </c>
      <c r="E75" s="195">
        <v>0</v>
      </c>
      <c r="F75" s="175">
        <f t="shared" si="3"/>
        <v>-17471.4</v>
      </c>
      <c r="G75" s="197" t="s">
        <v>440</v>
      </c>
      <c r="H75" s="195">
        <f>IF(LEN(I75)&gt;1,LEN(I75),0)</f>
        <v>16</v>
      </c>
      <c r="I75" s="194" t="str">
        <f>IF(Tablica_A!C56&lt;&gt;"",Tablica_A!C56,"-")</f>
        <v>MARIJA MALEKOVIĆ</v>
      </c>
    </row>
    <row r="76" spans="1:9" ht="12.75" hidden="1">
      <c r="A76" s="195">
        <f>Fintab!F101</f>
        <v>75</v>
      </c>
      <c r="B76" s="195">
        <f>Fintab!G101</f>
        <v>0</v>
      </c>
      <c r="C76" s="195">
        <f>Fintab!I101</f>
        <v>4564</v>
      </c>
      <c r="D76" s="195">
        <v>0</v>
      </c>
      <c r="E76" s="195">
        <v>0</v>
      </c>
      <c r="F76" s="175">
        <f t="shared" si="3"/>
        <v>6846</v>
      </c>
      <c r="G76" s="197" t="s">
        <v>441</v>
      </c>
      <c r="H76" s="195">
        <f>Tablica_A!I56</f>
        <v>20912</v>
      </c>
      <c r="I76" s="194" t="s">
        <v>383</v>
      </c>
    </row>
    <row r="77" spans="1:9" ht="12.75" hidden="1">
      <c r="A77" s="195">
        <f>Fintab!F102</f>
        <v>76</v>
      </c>
      <c r="B77" s="195">
        <f>Fintab!G102</f>
        <v>0</v>
      </c>
      <c r="C77" s="195">
        <f>Fintab!I102</f>
        <v>0</v>
      </c>
      <c r="D77" s="195">
        <v>0</v>
      </c>
      <c r="E77" s="195">
        <v>0</v>
      </c>
      <c r="F77" s="175">
        <f t="shared" si="3"/>
        <v>0</v>
      </c>
      <c r="G77" s="197" t="s">
        <v>442</v>
      </c>
      <c r="H77" s="195">
        <f>IF(LEN(I77)&gt;1,LEN(I77),0)</f>
        <v>13</v>
      </c>
      <c r="I77" s="194" t="str">
        <f>IF(Tablica_A!K56&lt;&gt;"",Tablica_A!K56,"-")</f>
        <v>33520 SLATINA</v>
      </c>
    </row>
    <row r="78" spans="1:9" ht="12.75" hidden="1">
      <c r="A78" s="195">
        <f>Fintab!F103</f>
        <v>77</v>
      </c>
      <c r="B78" s="195">
        <f>Fintab!G103</f>
        <v>0</v>
      </c>
      <c r="C78" s="195">
        <f>Fintab!I103</f>
        <v>0</v>
      </c>
      <c r="D78" s="195">
        <v>0</v>
      </c>
      <c r="E78" s="195">
        <v>0</v>
      </c>
      <c r="F78" s="175">
        <f t="shared" si="3"/>
        <v>0</v>
      </c>
      <c r="G78" s="197" t="s">
        <v>443</v>
      </c>
      <c r="H78" s="195">
        <f>IF(LEN(I78)&gt;1,LEN(I78),0)</f>
        <v>18</v>
      </c>
      <c r="I78" s="194" t="str">
        <f>IF(Tablica_A!O56&lt;&gt;"",Tablica_A!O56,"-")</f>
        <v>DOBRIŠE CESARIĆA 3</v>
      </c>
    </row>
    <row r="79" spans="1:9" ht="12.75" hidden="1">
      <c r="A79" s="195">
        <f>Fintab!F104</f>
        <v>78</v>
      </c>
      <c r="B79" s="195">
        <f>Fintab!G104</f>
        <v>-3424</v>
      </c>
      <c r="C79" s="195">
        <f>Fintab!I104</f>
        <v>-14657</v>
      </c>
      <c r="D79" s="195">
        <v>0</v>
      </c>
      <c r="E79" s="195">
        <v>0</v>
      </c>
      <c r="F79" s="175">
        <f t="shared" si="3"/>
        <v>-25535.64</v>
      </c>
      <c r="G79" s="197" t="s">
        <v>444</v>
      </c>
      <c r="H79" s="195">
        <f>IF(LEN(I79)&gt;1,LEN(I79),0)</f>
        <v>13</v>
      </c>
      <c r="I79" s="194" t="str">
        <f>IF(Tablica_A!C58&lt;&gt;"",Tablica_A!C58,"-")</f>
        <v>RUŽICA ŠIMARA</v>
      </c>
    </row>
    <row r="80" spans="1:9" ht="12.75" hidden="1">
      <c r="A80" s="195">
        <f>Fintab!F105</f>
        <v>79</v>
      </c>
      <c r="B80" s="195">
        <f>Fintab!G105</f>
        <v>462</v>
      </c>
      <c r="C80" s="195">
        <f>Fintab!I105</f>
        <v>-504</v>
      </c>
      <c r="D80" s="195">
        <v>0</v>
      </c>
      <c r="E80" s="195">
        <v>0</v>
      </c>
      <c r="F80" s="175">
        <f t="shared" si="3"/>
        <v>-431.34000000000003</v>
      </c>
      <c r="G80" s="197" t="s">
        <v>445</v>
      </c>
      <c r="H80" s="195">
        <f>Tablica_A!I58</f>
        <v>21263</v>
      </c>
      <c r="I80" s="194" t="s">
        <v>383</v>
      </c>
    </row>
    <row r="81" spans="1:9" ht="12.75" hidden="1">
      <c r="A81" s="195">
        <f>Fintab!F106</f>
        <v>80</v>
      </c>
      <c r="B81" s="195">
        <f>Fintab!G106</f>
        <v>13907</v>
      </c>
      <c r="C81" s="195">
        <f>Fintab!I106</f>
        <v>14369</v>
      </c>
      <c r="D81" s="195">
        <v>0</v>
      </c>
      <c r="E81" s="195">
        <v>0</v>
      </c>
      <c r="F81" s="175">
        <f t="shared" si="3"/>
        <v>34116</v>
      </c>
      <c r="G81" s="197" t="s">
        <v>446</v>
      </c>
      <c r="H81" s="195">
        <f>IF(LEN(I81)&gt;1,LEN(I81),0)</f>
        <v>13</v>
      </c>
      <c r="I81" s="194" t="str">
        <f>IF(Tablica_A!K58&lt;&gt;"",Tablica_A!K58,"-")</f>
        <v>33520 SLATINA</v>
      </c>
    </row>
    <row r="82" spans="1:9" ht="12.75" hidden="1">
      <c r="A82" s="195">
        <f>Fintab!F107</f>
        <v>81</v>
      </c>
      <c r="B82" s="195">
        <f>Fintab!G107</f>
        <v>14369</v>
      </c>
      <c r="C82" s="195">
        <f>Fintab!I107</f>
        <v>13865</v>
      </c>
      <c r="D82" s="195">
        <v>0</v>
      </c>
      <c r="E82" s="195">
        <v>0</v>
      </c>
      <c r="F82" s="175">
        <f t="shared" si="3"/>
        <v>34100.19</v>
      </c>
      <c r="G82" s="197" t="s">
        <v>447</v>
      </c>
      <c r="H82" s="195">
        <f>IF(LEN(I82)&gt;1,LEN(I82),0)</f>
        <v>25</v>
      </c>
      <c r="I82" s="194" t="str">
        <f>IF(Tablica_A!O58&lt;&gt;"",Tablica_A!O58,"-")</f>
        <v>GROFA JANKA DRAŠKOVIĆA 41</v>
      </c>
    </row>
    <row r="83" spans="1:9" ht="12.75" hidden="1">
      <c r="A83" s="195">
        <f>Fintab!F116</f>
        <v>82</v>
      </c>
      <c r="B83" s="195">
        <f>Fintab!G116</f>
        <v>91897</v>
      </c>
      <c r="C83" s="195">
        <f>Fintab!H116</f>
        <v>0</v>
      </c>
      <c r="D83" s="195">
        <f>Fintab!I116</f>
        <v>0</v>
      </c>
      <c r="E83" s="195">
        <f>Fintab!J116</f>
        <v>91897</v>
      </c>
      <c r="F83" s="175">
        <f t="shared" si="3"/>
        <v>376777.69999999995</v>
      </c>
      <c r="G83" s="197" t="s">
        <v>448</v>
      </c>
      <c r="H83" s="195">
        <f>IF(LEN(I83)&gt;1,LEN(I83),0)</f>
        <v>14</v>
      </c>
      <c r="I83" s="194" t="str">
        <f>IF(Tablica_A!C60&lt;&gt;"",Tablica_A!C60,"-")</f>
        <v>SANDRA ŠIMARA </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449</v>
      </c>
      <c r="H84" s="195">
        <f>Tablica_A!I60</f>
        <v>30206</v>
      </c>
      <c r="I84" s="194" t="s">
        <v>383</v>
      </c>
    </row>
    <row r="85" spans="1:9" ht="12.75" hidden="1">
      <c r="A85" s="195">
        <f>Fintab!F118</f>
        <v>84</v>
      </c>
      <c r="B85" s="195">
        <f>Fintab!G118</f>
        <v>4688</v>
      </c>
      <c r="C85" s="195">
        <f>Fintab!H118</f>
        <v>473</v>
      </c>
      <c r="D85" s="195">
        <f>Fintab!I118</f>
        <v>0</v>
      </c>
      <c r="E85" s="195">
        <f>Fintab!J118</f>
        <v>5161</v>
      </c>
      <c r="F85" s="175">
        <f t="shared" si="4"/>
        <v>22073.52</v>
      </c>
      <c r="G85" s="197" t="s">
        <v>450</v>
      </c>
      <c r="H85" s="195">
        <f>IF(LEN(I85)&gt;1,LEN(I85),0)</f>
        <v>13</v>
      </c>
      <c r="I85" s="194" t="str">
        <f>IF(Tablica_A!K60&lt;&gt;"",Tablica_A!K60,"-")</f>
        <v>33520 SLATINA</v>
      </c>
    </row>
    <row r="86" spans="1:9" ht="12.75" hidden="1">
      <c r="A86" s="195">
        <f>Fintab!F119</f>
        <v>85</v>
      </c>
      <c r="B86" s="195">
        <f>Fintab!G119</f>
        <v>6600</v>
      </c>
      <c r="C86" s="195">
        <f>Fintab!H119</f>
        <v>0</v>
      </c>
      <c r="D86" s="195">
        <f>Fintab!I119</f>
        <v>0</v>
      </c>
      <c r="E86" s="195">
        <f>Fintab!J119</f>
        <v>6600</v>
      </c>
      <c r="F86" s="175">
        <f t="shared" si="4"/>
        <v>28050</v>
      </c>
      <c r="G86" s="197" t="s">
        <v>451</v>
      </c>
      <c r="H86" s="195">
        <f>IF(LEN(I86)&gt;1,LEN(I86),0)</f>
        <v>25</v>
      </c>
      <c r="I86" s="194" t="str">
        <f>IF(Tablica_A!O60&lt;&gt;"",Tablica_A!O60,"-")</f>
        <v>GROFA JANKA DRAŠKOVIĆA 41</v>
      </c>
    </row>
    <row r="87" spans="1:9" ht="12.75" hidden="1">
      <c r="A87" s="195">
        <f>Fintab!F120</f>
        <v>86</v>
      </c>
      <c r="B87" s="195">
        <f>Fintab!G120</f>
        <v>15940</v>
      </c>
      <c r="C87" s="195">
        <f>Fintab!H120</f>
        <v>4432</v>
      </c>
      <c r="D87" s="195">
        <f>Fintab!I120</f>
        <v>0</v>
      </c>
      <c r="E87" s="195">
        <f>Fintab!J120</f>
        <v>20372</v>
      </c>
      <c r="F87" s="175">
        <f t="shared" si="4"/>
        <v>91411.12</v>
      </c>
      <c r="G87" s="197" t="s">
        <v>452</v>
      </c>
      <c r="H87" s="195">
        <f>IF(LEN(I87)&gt;1,LEN(I87),0)</f>
        <v>16</v>
      </c>
      <c r="I87" s="194" t="str">
        <f>IF(Tablica_A!C62&lt;&gt;"",Tablica_A!C62,"-")</f>
        <v>LJILJANA KATAVIĆ</v>
      </c>
    </row>
    <row r="88" spans="1:9" ht="12.75" hidden="1">
      <c r="A88" s="195">
        <f>Fintab!F121</f>
        <v>87</v>
      </c>
      <c r="B88" s="195">
        <f>Fintab!G121</f>
        <v>9470</v>
      </c>
      <c r="C88" s="195">
        <f>Fintab!H121</f>
        <v>9389</v>
      </c>
      <c r="D88" s="195">
        <f>Fintab!I121</f>
        <v>9470</v>
      </c>
      <c r="E88" s="195">
        <f>Fintab!J121</f>
        <v>9389</v>
      </c>
      <c r="F88" s="175">
        <f t="shared" si="4"/>
        <v>81966.18</v>
      </c>
      <c r="G88" s="197" t="s">
        <v>453</v>
      </c>
      <c r="H88" s="195">
        <f>Tablica_A!I62</f>
        <v>23924</v>
      </c>
      <c r="I88" s="194" t="s">
        <v>383</v>
      </c>
    </row>
    <row r="89" spans="1:9" ht="12.75" hidden="1">
      <c r="A89" s="195">
        <f>Fintab!F122</f>
        <v>88</v>
      </c>
      <c r="B89" s="195">
        <f>Fintab!G122</f>
        <v>0</v>
      </c>
      <c r="C89" s="195">
        <f>Fintab!H122</f>
        <v>4565</v>
      </c>
      <c r="D89" s="195">
        <f>Fintab!I122</f>
        <v>0</v>
      </c>
      <c r="E89" s="195">
        <f>Fintab!J122</f>
        <v>4565</v>
      </c>
      <c r="F89" s="175">
        <f t="shared" si="4"/>
        <v>24103.2</v>
      </c>
      <c r="G89" s="197" t="s">
        <v>454</v>
      </c>
      <c r="H89" s="195">
        <f>IF(LEN(I89)&gt;1,LEN(I89),0)</f>
        <v>20</v>
      </c>
      <c r="I89" s="194" t="str">
        <f>IF(Tablica_A!K62&lt;&gt;"",Tablica_A!K62,"-")</f>
        <v>31540 DONJI MIHOLJAC</v>
      </c>
    </row>
    <row r="90" spans="1:9" ht="12.75" hidden="1">
      <c r="A90" s="195">
        <f>Fintab!F123</f>
        <v>89</v>
      </c>
      <c r="B90" s="195">
        <f>Fintab!G123</f>
        <v>0</v>
      </c>
      <c r="C90" s="195">
        <f>Fintab!H123</f>
        <v>0</v>
      </c>
      <c r="D90" s="195">
        <f>Fintab!I123</f>
        <v>0</v>
      </c>
      <c r="E90" s="195">
        <f>Fintab!J123</f>
        <v>0</v>
      </c>
      <c r="F90" s="175">
        <f t="shared" si="4"/>
        <v>0</v>
      </c>
      <c r="G90" s="197" t="s">
        <v>455</v>
      </c>
      <c r="H90" s="195">
        <f>IF(LEN(I90)&gt;1,LEN(I90),0)</f>
        <v>19</v>
      </c>
      <c r="I90" s="194" t="str">
        <f>IF(Tablica_A!O62&lt;&gt;"",Tablica_A!O62,"-")</f>
        <v>DOBRIŠE CESARIĆA 23</v>
      </c>
    </row>
    <row r="91" spans="1:9" ht="12.75" hidden="1">
      <c r="A91" s="195">
        <f>Fintab!F124</f>
        <v>90</v>
      </c>
      <c r="B91" s="195">
        <f>Fintab!G124</f>
        <v>0</v>
      </c>
      <c r="C91" s="195">
        <f>Fintab!H124</f>
        <v>0</v>
      </c>
      <c r="D91" s="195">
        <f>Fintab!I124</f>
        <v>0</v>
      </c>
      <c r="E91" s="195">
        <f>Fintab!J124</f>
        <v>0</v>
      </c>
      <c r="F91" s="175">
        <f t="shared" si="4"/>
        <v>0</v>
      </c>
      <c r="G91" s="197" t="s">
        <v>456</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457</v>
      </c>
      <c r="H92" s="195">
        <f>Tablica_A!I64</f>
        <v>0</v>
      </c>
      <c r="I92" s="194" t="s">
        <v>383</v>
      </c>
    </row>
    <row r="93" spans="1:9" ht="12.75" hidden="1">
      <c r="A93" s="195">
        <f>Fintab!F126</f>
        <v>92</v>
      </c>
      <c r="B93" s="195">
        <f>Fintab!G126</f>
        <v>0</v>
      </c>
      <c r="C93" s="195">
        <f>Fintab!H126</f>
        <v>0</v>
      </c>
      <c r="D93" s="195">
        <f>Fintab!I126</f>
        <v>0</v>
      </c>
      <c r="E93" s="195">
        <f>Fintab!J126</f>
        <v>0</v>
      </c>
      <c r="F93" s="175">
        <f t="shared" si="4"/>
        <v>0</v>
      </c>
      <c r="G93" s="197" t="s">
        <v>458</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459</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460</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461</v>
      </c>
      <c r="H96" s="195">
        <f>Tablica_A!I66</f>
        <v>0</v>
      </c>
      <c r="I96" s="194" t="s">
        <v>383</v>
      </c>
    </row>
    <row r="97" spans="1:9" ht="12.75" hidden="1">
      <c r="A97" s="195">
        <f>Fintab!F130</f>
        <v>96</v>
      </c>
      <c r="B97" s="195">
        <f>Fintab!G130</f>
        <v>128744</v>
      </c>
      <c r="C97" s="195">
        <f>Fintab!H130</f>
        <v>18859</v>
      </c>
      <c r="D97" s="195">
        <f>Fintab!I130</f>
        <v>9470</v>
      </c>
      <c r="E97" s="195">
        <f>Fintab!J130</f>
        <v>138133</v>
      </c>
      <c r="F97" s="175">
        <f t="shared" si="4"/>
        <v>717507.84</v>
      </c>
      <c r="G97" s="197" t="s">
        <v>462</v>
      </c>
      <c r="H97" s="195">
        <f>IF(LEN(I97)&gt;1,LEN(I97),0)</f>
        <v>0</v>
      </c>
      <c r="I97" s="194" t="str">
        <f>IF(Tablica_A!K66&lt;&gt;"",Tablica_A!K66,"-")</f>
        <v>-</v>
      </c>
    </row>
    <row r="98" spans="1:9" ht="12.75" hidden="1">
      <c r="A98" s="195">
        <f>Fintab!F133</f>
        <v>97</v>
      </c>
      <c r="B98" s="195">
        <f>Fintab!G133</f>
        <v>128283</v>
      </c>
      <c r="C98" s="195">
        <f>Fintab!I133</f>
        <v>133815</v>
      </c>
      <c r="D98" s="195">
        <v>0</v>
      </c>
      <c r="E98" s="195">
        <v>0</v>
      </c>
      <c r="F98" s="175">
        <f t="shared" si="4"/>
        <v>384035.61</v>
      </c>
      <c r="G98" s="197" t="s">
        <v>463</v>
      </c>
      <c r="H98" s="195">
        <f>IF(LEN(I98)&gt;1,LEN(I98),0)</f>
        <v>0</v>
      </c>
      <c r="I98" s="194" t="str">
        <f>IF(Tablica_A!O66&lt;&gt;"",Tablica_A!O66,"-")</f>
        <v>-</v>
      </c>
    </row>
    <row r="99" spans="1:9" ht="12.75" hidden="1">
      <c r="A99" s="195">
        <f>Fintab!F134</f>
        <v>98</v>
      </c>
      <c r="B99" s="195">
        <f>Fintab!G134</f>
        <v>24.69</v>
      </c>
      <c r="C99" s="195">
        <f>Fintab!I134</f>
        <v>22.58</v>
      </c>
      <c r="D99" s="195">
        <v>0</v>
      </c>
      <c r="E99" s="195">
        <v>0</v>
      </c>
      <c r="F99" s="175">
        <f t="shared" si="4"/>
        <v>68.45299999999999</v>
      </c>
      <c r="G99" s="197" t="s">
        <v>464</v>
      </c>
      <c r="H99" s="195">
        <f>IF(LEN(I99)&gt;1,LEN(I99),0)</f>
        <v>0</v>
      </c>
      <c r="I99" s="194" t="str">
        <f>IF(Tablica_A!C68&lt;&gt;"",Tablica_A!C68,"-")</f>
        <v>-</v>
      </c>
    </row>
    <row r="100" spans="1:9" ht="12.75" hidden="1">
      <c r="A100" s="195">
        <v>0</v>
      </c>
      <c r="B100" s="195">
        <v>0</v>
      </c>
      <c r="C100" s="195">
        <v>0</v>
      </c>
      <c r="D100" s="195">
        <v>0</v>
      </c>
      <c r="E100" s="195">
        <v>0</v>
      </c>
      <c r="F100" s="175">
        <v>0</v>
      </c>
      <c r="G100" s="197" t="s">
        <v>465</v>
      </c>
      <c r="H100" s="195">
        <f>Tablica_A!I68</f>
        <v>0</v>
      </c>
      <c r="I100" s="194" t="s">
        <v>383</v>
      </c>
    </row>
    <row r="101" spans="1:9" ht="12.75" hidden="1">
      <c r="A101" s="195">
        <v>0</v>
      </c>
      <c r="B101" s="195">
        <v>0</v>
      </c>
      <c r="C101" s="195">
        <v>0</v>
      </c>
      <c r="D101" s="195">
        <v>0</v>
      </c>
      <c r="E101" s="195">
        <v>0</v>
      </c>
      <c r="F101" s="175">
        <v>0</v>
      </c>
      <c r="G101" s="197" t="s">
        <v>466</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469</v>
      </c>
      <c r="H102" s="195">
        <f>IF(LEN(I102)&gt;1,LEN(I102),0)</f>
        <v>0</v>
      </c>
      <c r="I102" s="194" t="str">
        <f>IF(Tablica_A!O68&lt;&gt;"",Tablica_A!O68,"-")</f>
        <v>-</v>
      </c>
    </row>
    <row r="103" spans="1:9" ht="12.75" hidden="1">
      <c r="A103" s="195">
        <v>0</v>
      </c>
      <c r="B103" s="195">
        <v>0</v>
      </c>
      <c r="C103" s="195">
        <v>0</v>
      </c>
      <c r="D103" s="195">
        <v>0</v>
      </c>
      <c r="E103" s="195">
        <v>0</v>
      </c>
      <c r="F103" s="175">
        <v>0</v>
      </c>
      <c r="G103" s="197" t="s">
        <v>470</v>
      </c>
      <c r="H103" s="195">
        <f>IF(LEN(I103)&gt;1,LEN(I103),0)</f>
        <v>0</v>
      </c>
      <c r="I103" s="194" t="str">
        <f>IF(Tablica_A!C70&lt;&gt;"",Tablica_A!C70,"-")</f>
        <v>-</v>
      </c>
    </row>
    <row r="104" spans="1:9" ht="12.75" hidden="1">
      <c r="A104" s="195">
        <v>0</v>
      </c>
      <c r="B104" s="195">
        <v>0</v>
      </c>
      <c r="C104" s="195">
        <v>0</v>
      </c>
      <c r="D104" s="195">
        <v>0</v>
      </c>
      <c r="E104" s="195">
        <v>0</v>
      </c>
      <c r="F104" s="175">
        <v>0</v>
      </c>
      <c r="G104" s="197" t="s">
        <v>471</v>
      </c>
      <c r="H104" s="195">
        <f>Tablica_A!I70</f>
        <v>0</v>
      </c>
      <c r="I104" s="194" t="s">
        <v>383</v>
      </c>
    </row>
    <row r="105" spans="1:9" ht="12.75" hidden="1">
      <c r="A105" s="195">
        <v>0</v>
      </c>
      <c r="B105" s="195">
        <v>0</v>
      </c>
      <c r="C105" s="195">
        <v>0</v>
      </c>
      <c r="D105" s="195">
        <v>0</v>
      </c>
      <c r="E105" s="195">
        <v>0</v>
      </c>
      <c r="F105" s="175">
        <v>0</v>
      </c>
      <c r="G105" s="197" t="s">
        <v>472</v>
      </c>
      <c r="H105" s="195">
        <f>IF(LEN(I105)&gt;1,LEN(I105),0)</f>
        <v>0</v>
      </c>
      <c r="I105" s="194" t="str">
        <f>IF(Tablica_A!K70&lt;&gt;"",Tablica_A!K70,"-")</f>
        <v>-</v>
      </c>
    </row>
    <row r="106" spans="1:9" ht="12.75" hidden="1">
      <c r="A106" s="195">
        <v>0</v>
      </c>
      <c r="B106" s="195">
        <v>0</v>
      </c>
      <c r="C106" s="195">
        <v>0</v>
      </c>
      <c r="D106" s="195">
        <v>0</v>
      </c>
      <c r="E106" s="195">
        <v>0</v>
      </c>
      <c r="F106" s="175">
        <v>0</v>
      </c>
      <c r="G106" s="197" t="s">
        <v>473</v>
      </c>
      <c r="H106" s="195">
        <f>IF(LEN(I106)&gt;1,LEN(I106),0)</f>
        <v>0</v>
      </c>
      <c r="I106" s="194" t="str">
        <f>IF(Tablica_A!O70&lt;&gt;"",Tablica_A!O70,"-")</f>
        <v>-</v>
      </c>
    </row>
    <row r="107" spans="1:9" ht="12.75" hidden="1">
      <c r="A107" s="195">
        <v>0</v>
      </c>
      <c r="B107" s="195">
        <v>0</v>
      </c>
      <c r="C107" s="195">
        <v>0</v>
      </c>
      <c r="D107" s="195">
        <v>0</v>
      </c>
      <c r="E107" s="195">
        <v>0</v>
      </c>
      <c r="F107" s="175">
        <v>0</v>
      </c>
      <c r="G107" s="197" t="s">
        <v>474</v>
      </c>
      <c r="H107" s="195">
        <f>IF(LEN(I107)&gt;1,LEN(I107),0)</f>
        <v>0</v>
      </c>
      <c r="I107" s="194" t="str">
        <f>IF(Tablica_A!C72&lt;&gt;"",Tablica_A!C72,"-")</f>
        <v>-</v>
      </c>
    </row>
    <row r="108" spans="1:9" ht="12.75" hidden="1">
      <c r="A108" s="195">
        <v>0</v>
      </c>
      <c r="B108" s="195">
        <v>0</v>
      </c>
      <c r="C108" s="195">
        <v>0</v>
      </c>
      <c r="D108" s="195">
        <v>0</v>
      </c>
      <c r="E108" s="195">
        <v>0</v>
      </c>
      <c r="F108" s="175">
        <v>0</v>
      </c>
      <c r="G108" s="197" t="s">
        <v>475</v>
      </c>
      <c r="H108" s="195">
        <f>Tablica_A!I72</f>
        <v>0</v>
      </c>
      <c r="I108" s="194" t="s">
        <v>383</v>
      </c>
    </row>
    <row r="109" spans="1:9" ht="12.75" hidden="1">
      <c r="A109" s="195">
        <v>0</v>
      </c>
      <c r="B109" s="195">
        <v>0</v>
      </c>
      <c r="C109" s="195">
        <v>0</v>
      </c>
      <c r="D109" s="195">
        <v>0</v>
      </c>
      <c r="E109" s="195">
        <v>0</v>
      </c>
      <c r="F109" s="175">
        <v>0</v>
      </c>
      <c r="G109" s="197" t="s">
        <v>476</v>
      </c>
      <c r="H109" s="195">
        <f>IF(LEN(I109)&gt;1,LEN(I109),0)</f>
        <v>0</v>
      </c>
      <c r="I109" s="194" t="str">
        <f>IF(Tablica_A!K72&lt;&gt;"",Tablica_A!K72,"-")</f>
        <v>-</v>
      </c>
    </row>
    <row r="110" spans="1:9" ht="12.75" hidden="1">
      <c r="A110" s="195">
        <v>0</v>
      </c>
      <c r="B110" s="195">
        <v>0</v>
      </c>
      <c r="C110" s="195">
        <v>0</v>
      </c>
      <c r="D110" s="195">
        <v>0</v>
      </c>
      <c r="E110" s="195">
        <v>0</v>
      </c>
      <c r="F110" s="175">
        <v>0</v>
      </c>
      <c r="G110" s="197" t="s">
        <v>477</v>
      </c>
      <c r="H110" s="195">
        <f>IF(LEN(I110)&gt;1,LEN(I110),0)</f>
        <v>0</v>
      </c>
      <c r="I110" s="194" t="str">
        <f>IF(Tablica_A!O72&lt;&gt;"",Tablica_A!O72,"-")</f>
        <v>-</v>
      </c>
    </row>
    <row r="111" spans="1:9" ht="12.75" hidden="1">
      <c r="A111" s="195">
        <v>0</v>
      </c>
      <c r="B111" s="195">
        <v>0</v>
      </c>
      <c r="C111" s="195">
        <v>0</v>
      </c>
      <c r="D111" s="195">
        <v>0</v>
      </c>
      <c r="E111" s="195">
        <v>0</v>
      </c>
      <c r="F111" s="175">
        <v>0</v>
      </c>
      <c r="G111" s="197" t="s">
        <v>478</v>
      </c>
      <c r="H111" s="195">
        <f>IF(LEN(I111)&gt;1,LEN(I111),0)</f>
        <v>0</v>
      </c>
      <c r="I111" s="194" t="str">
        <f>IF(Tablica_A!C74&lt;&gt;"",Tablica_A!C74,"-")</f>
        <v>-</v>
      </c>
    </row>
    <row r="112" spans="1:9" ht="12.75" hidden="1">
      <c r="A112" s="195">
        <v>0</v>
      </c>
      <c r="B112" s="195">
        <v>0</v>
      </c>
      <c r="C112" s="195">
        <v>0</v>
      </c>
      <c r="D112" s="195">
        <v>0</v>
      </c>
      <c r="E112" s="195">
        <v>0</v>
      </c>
      <c r="F112" s="175">
        <v>0</v>
      </c>
      <c r="G112" s="197" t="s">
        <v>479</v>
      </c>
      <c r="H112" s="195">
        <f>Tablica_A!I74</f>
        <v>0</v>
      </c>
      <c r="I112" s="194" t="s">
        <v>383</v>
      </c>
    </row>
    <row r="113" spans="1:9" ht="12.75" hidden="1">
      <c r="A113" s="195">
        <v>0</v>
      </c>
      <c r="B113" s="195">
        <v>0</v>
      </c>
      <c r="C113" s="195">
        <v>0</v>
      </c>
      <c r="D113" s="195">
        <v>0</v>
      </c>
      <c r="E113" s="195">
        <v>0</v>
      </c>
      <c r="F113" s="175">
        <v>0</v>
      </c>
      <c r="G113" s="197" t="s">
        <v>480</v>
      </c>
      <c r="H113" s="195">
        <f>IF(LEN(I113)&gt;1,LEN(I113),0)</f>
        <v>0</v>
      </c>
      <c r="I113" s="194" t="str">
        <f>IF(Tablica_A!K74&lt;&gt;"",Tablica_A!K74,"-")</f>
        <v>-</v>
      </c>
    </row>
    <row r="114" spans="1:9" ht="12.75" hidden="1">
      <c r="A114" s="195">
        <v>0</v>
      </c>
      <c r="B114" s="195">
        <v>0</v>
      </c>
      <c r="C114" s="195">
        <v>0</v>
      </c>
      <c r="D114" s="195">
        <v>0</v>
      </c>
      <c r="E114" s="195">
        <v>0</v>
      </c>
      <c r="F114" s="175">
        <v>0</v>
      </c>
      <c r="G114" s="197" t="s">
        <v>481</v>
      </c>
      <c r="H114" s="195">
        <f>IF(LEN(I114)&gt;1,LEN(I114),0)</f>
        <v>0</v>
      </c>
      <c r="I114" s="194" t="str">
        <f>IF(Tablica_A!O74&lt;&gt;"",Tablica_A!O74,"-")</f>
        <v>-</v>
      </c>
    </row>
    <row r="115" spans="1:9" ht="12.75" hidden="1">
      <c r="A115" s="195">
        <v>0</v>
      </c>
      <c r="B115" s="195">
        <v>0</v>
      </c>
      <c r="C115" s="195">
        <v>0</v>
      </c>
      <c r="D115" s="195">
        <v>0</v>
      </c>
      <c r="E115" s="195">
        <v>0</v>
      </c>
      <c r="F115" s="175">
        <v>0</v>
      </c>
      <c r="G115" s="197" t="s">
        <v>482</v>
      </c>
      <c r="H115" s="195">
        <f>IF(LEN(I115)&gt;1,LEN(I115),0)</f>
        <v>0</v>
      </c>
      <c r="I115" s="194" t="str">
        <f>IF(Tablica_A!C76&lt;&gt;"",Tablica_A!C76,"-")</f>
        <v>-</v>
      </c>
    </row>
    <row r="116" spans="1:9" ht="12.75" hidden="1">
      <c r="A116" s="195">
        <v>0</v>
      </c>
      <c r="B116" s="195">
        <v>0</v>
      </c>
      <c r="C116" s="195">
        <v>0</v>
      </c>
      <c r="D116" s="195">
        <v>0</v>
      </c>
      <c r="E116" s="195">
        <v>0</v>
      </c>
      <c r="F116" s="175">
        <v>0</v>
      </c>
      <c r="G116" s="197" t="s">
        <v>494</v>
      </c>
      <c r="H116" s="195">
        <f>Tablica_A!I76</f>
        <v>0</v>
      </c>
      <c r="I116" s="194" t="s">
        <v>383</v>
      </c>
    </row>
    <row r="117" spans="1:9" ht="12.75" hidden="1">
      <c r="A117" s="195">
        <v>0</v>
      </c>
      <c r="B117" s="195">
        <v>0</v>
      </c>
      <c r="C117" s="195">
        <v>0</v>
      </c>
      <c r="D117" s="195">
        <v>0</v>
      </c>
      <c r="E117" s="195">
        <v>0</v>
      </c>
      <c r="F117" s="175">
        <v>0</v>
      </c>
      <c r="G117" s="197" t="s">
        <v>495</v>
      </c>
      <c r="H117" s="195">
        <f>IF(LEN(I117)&gt;1,LEN(I117),0)</f>
        <v>0</v>
      </c>
      <c r="I117" s="194" t="str">
        <f>IF(Tablica_A!K76&lt;&gt;"",Tablica_A!K76,"-")</f>
        <v>-</v>
      </c>
    </row>
    <row r="118" spans="1:9" ht="12.75" hidden="1">
      <c r="A118" s="195">
        <v>0</v>
      </c>
      <c r="B118" s="195">
        <v>0</v>
      </c>
      <c r="C118" s="195">
        <v>0</v>
      </c>
      <c r="D118" s="195">
        <v>0</v>
      </c>
      <c r="E118" s="195">
        <v>0</v>
      </c>
      <c r="F118" s="175">
        <v>0</v>
      </c>
      <c r="G118" s="197" t="s">
        <v>496</v>
      </c>
      <c r="H118" s="195">
        <f>IF(LEN(I118)&gt;1,LEN(I118),0)</f>
        <v>0</v>
      </c>
      <c r="I118" s="194" t="str">
        <f>IF(Tablica_A!O76&lt;&gt;"",Tablica_A!O76,"-")</f>
        <v>-</v>
      </c>
    </row>
    <row r="119" spans="1:9" ht="12.75" hidden="1">
      <c r="A119" s="195">
        <v>0</v>
      </c>
      <c r="B119" s="195">
        <v>0</v>
      </c>
      <c r="C119" s="195">
        <v>0</v>
      </c>
      <c r="D119" s="195">
        <v>0</v>
      </c>
      <c r="E119" s="195">
        <v>0</v>
      </c>
      <c r="F119" s="175">
        <v>0</v>
      </c>
      <c r="G119" s="197" t="s">
        <v>510</v>
      </c>
      <c r="H119" s="195">
        <f>IF(LEN(I119)&gt;1,LEN(I119),0)</f>
        <v>0</v>
      </c>
      <c r="I119" s="194" t="str">
        <f>IF(Tablica_A!C78&lt;&gt;"",Tablica_A!C78,"-")</f>
        <v>-</v>
      </c>
    </row>
    <row r="120" spans="1:9" ht="12.75" hidden="1">
      <c r="A120" s="195">
        <v>0</v>
      </c>
      <c r="B120" s="195">
        <v>0</v>
      </c>
      <c r="C120" s="195">
        <v>0</v>
      </c>
      <c r="D120" s="195">
        <v>0</v>
      </c>
      <c r="E120" s="195">
        <v>0</v>
      </c>
      <c r="F120" s="175">
        <v>0</v>
      </c>
      <c r="G120" s="197" t="s">
        <v>522</v>
      </c>
      <c r="H120" s="195">
        <f>Tablica_A!I78</f>
        <v>0</v>
      </c>
      <c r="I120" s="194" t="s">
        <v>383</v>
      </c>
    </row>
    <row r="121" spans="1:9" ht="12.75" hidden="1">
      <c r="A121" s="195">
        <v>0</v>
      </c>
      <c r="B121" s="195">
        <v>0</v>
      </c>
      <c r="C121" s="195">
        <v>0</v>
      </c>
      <c r="D121" s="195">
        <v>0</v>
      </c>
      <c r="E121" s="195">
        <v>0</v>
      </c>
      <c r="F121" s="175">
        <v>0</v>
      </c>
      <c r="G121" s="197" t="s">
        <v>523</v>
      </c>
      <c r="H121" s="195">
        <f>IF(LEN(I121)&gt;1,LEN(I121),0)</f>
        <v>0</v>
      </c>
      <c r="I121" s="194" t="str">
        <f>IF(Tablica_A!K78&lt;&gt;"",Tablica_A!K78,"-")</f>
        <v>-</v>
      </c>
    </row>
    <row r="122" spans="1:9" ht="12.75" hidden="1">
      <c r="A122" s="195">
        <v>0</v>
      </c>
      <c r="B122" s="195">
        <v>0</v>
      </c>
      <c r="C122" s="195">
        <v>0</v>
      </c>
      <c r="D122" s="195">
        <v>0</v>
      </c>
      <c r="E122" s="195">
        <v>0</v>
      </c>
      <c r="F122" s="175">
        <v>0</v>
      </c>
      <c r="G122" s="197" t="s">
        <v>524</v>
      </c>
      <c r="H122" s="195">
        <f>IF(LEN(I122)&gt;1,LEN(I122),0)</f>
        <v>0</v>
      </c>
      <c r="I122" s="194" t="str">
        <f>IF(Tablica_A!O78&lt;&gt;"",Tablica_A!O78,"-")</f>
        <v>-</v>
      </c>
    </row>
    <row r="123" spans="1:9" ht="12.75" hidden="1">
      <c r="A123" s="195">
        <v>0</v>
      </c>
      <c r="B123" s="195">
        <v>0</v>
      </c>
      <c r="C123" s="195">
        <v>0</v>
      </c>
      <c r="D123" s="195">
        <v>0</v>
      </c>
      <c r="E123" s="195">
        <v>0</v>
      </c>
      <c r="F123" s="175">
        <v>0</v>
      </c>
      <c r="G123" s="197" t="s">
        <v>506</v>
      </c>
      <c r="H123" s="195">
        <f>IF(LEN(I123)&gt;1,LEN(I123),0)</f>
        <v>0</v>
      </c>
      <c r="I123" s="194" t="str">
        <f>IF(Tablica_A!C80&lt;&gt;"",Tablica_A!C80,"-")</f>
        <v>-</v>
      </c>
    </row>
    <row r="124" spans="1:9" ht="12.75" hidden="1">
      <c r="A124" s="195">
        <v>0</v>
      </c>
      <c r="B124" s="195">
        <v>0</v>
      </c>
      <c r="C124" s="195">
        <v>0</v>
      </c>
      <c r="D124" s="195">
        <v>0</v>
      </c>
      <c r="E124" s="195">
        <v>0</v>
      </c>
      <c r="F124" s="175">
        <v>0</v>
      </c>
      <c r="G124" s="197" t="s">
        <v>507</v>
      </c>
      <c r="H124" s="195">
        <f>Tablica_A!I80</f>
        <v>0</v>
      </c>
      <c r="I124" s="194" t="s">
        <v>383</v>
      </c>
    </row>
    <row r="125" spans="1:9" ht="12.75" hidden="1">
      <c r="A125" s="195">
        <v>0</v>
      </c>
      <c r="B125" s="195">
        <v>0</v>
      </c>
      <c r="C125" s="195">
        <v>0</v>
      </c>
      <c r="D125" s="195">
        <v>0</v>
      </c>
      <c r="E125" s="195">
        <v>0</v>
      </c>
      <c r="F125" s="175">
        <v>0</v>
      </c>
      <c r="G125" s="197" t="s">
        <v>508</v>
      </c>
      <c r="H125" s="195">
        <f>IF(LEN(I125)&gt;1,LEN(I125),0)</f>
        <v>0</v>
      </c>
      <c r="I125" s="194" t="str">
        <f>IF(Tablica_A!K80&lt;&gt;"",Tablica_A!K80,"-")</f>
        <v>-</v>
      </c>
    </row>
    <row r="126" spans="1:9" ht="12.75" hidden="1">
      <c r="A126" s="195">
        <v>0</v>
      </c>
      <c r="B126" s="195">
        <v>0</v>
      </c>
      <c r="C126" s="195">
        <v>0</v>
      </c>
      <c r="D126" s="195">
        <v>0</v>
      </c>
      <c r="E126" s="195">
        <v>0</v>
      </c>
      <c r="F126" s="175">
        <v>0</v>
      </c>
      <c r="G126" s="197" t="s">
        <v>509</v>
      </c>
      <c r="H126" s="195">
        <f>IF(LEN(I126)&gt;1,LEN(I126),0)</f>
        <v>0</v>
      </c>
      <c r="I126" s="194" t="str">
        <f>IF(Tablica_A!O80&lt;&gt;"",Tablica_A!O80,"-")</f>
        <v>-</v>
      </c>
    </row>
    <row r="127" spans="1:9" ht="12.75" hidden="1">
      <c r="A127" s="195">
        <v>0</v>
      </c>
      <c r="B127" s="195">
        <v>0</v>
      </c>
      <c r="C127" s="195">
        <v>0</v>
      </c>
      <c r="D127" s="195">
        <v>0</v>
      </c>
      <c r="E127" s="195">
        <v>0</v>
      </c>
      <c r="F127" s="175">
        <v>0</v>
      </c>
      <c r="G127" s="197" t="s">
        <v>502</v>
      </c>
      <c r="H127" s="195">
        <f>IF(LEN(I127)&gt;1,LEN(I127),0)</f>
        <v>0</v>
      </c>
      <c r="I127" s="194" t="str">
        <f>IF(Tablica_A!C82&lt;&gt;"",Tablica_A!C82,"-")</f>
        <v>-</v>
      </c>
    </row>
    <row r="128" spans="1:9" ht="12.75" hidden="1">
      <c r="A128" s="195">
        <v>0</v>
      </c>
      <c r="B128" s="195">
        <v>0</v>
      </c>
      <c r="C128" s="195">
        <v>0</v>
      </c>
      <c r="D128" s="195">
        <v>0</v>
      </c>
      <c r="E128" s="195">
        <v>0</v>
      </c>
      <c r="F128" s="175">
        <v>0</v>
      </c>
      <c r="G128" s="197" t="s">
        <v>503</v>
      </c>
      <c r="H128" s="195">
        <f>Tablica_A!I82</f>
        <v>0</v>
      </c>
      <c r="I128" s="194" t="s">
        <v>383</v>
      </c>
    </row>
    <row r="129" spans="1:9" ht="12.75" hidden="1">
      <c r="A129" s="195">
        <v>0</v>
      </c>
      <c r="B129" s="195">
        <v>0</v>
      </c>
      <c r="C129" s="195">
        <v>0</v>
      </c>
      <c r="D129" s="195">
        <v>0</v>
      </c>
      <c r="E129" s="195">
        <v>0</v>
      </c>
      <c r="F129" s="175">
        <v>0</v>
      </c>
      <c r="G129" s="197" t="s">
        <v>504</v>
      </c>
      <c r="H129" s="195">
        <f>IF(LEN(I129)&gt;1,LEN(I129),0)</f>
        <v>0</v>
      </c>
      <c r="I129" s="194" t="str">
        <f>IF(Tablica_A!K82&lt;&gt;"",Tablica_A!K82,"-")</f>
        <v>-</v>
      </c>
    </row>
    <row r="130" spans="1:9" ht="12.75" hidden="1">
      <c r="A130" s="195">
        <v>0</v>
      </c>
      <c r="B130" s="195">
        <v>0</v>
      </c>
      <c r="C130" s="195">
        <v>0</v>
      </c>
      <c r="D130" s="195">
        <v>0</v>
      </c>
      <c r="E130" s="195">
        <v>0</v>
      </c>
      <c r="F130" s="175">
        <v>0</v>
      </c>
      <c r="G130" s="197" t="s">
        <v>505</v>
      </c>
      <c r="H130" s="195">
        <f>IF(LEN(I130)&gt;1,LEN(I130),0)</f>
        <v>0</v>
      </c>
      <c r="I130" s="194" t="str">
        <f>IF(Tablica_A!O82&lt;&gt;"",Tablica_A!O82,"-")</f>
        <v>-</v>
      </c>
    </row>
    <row r="131" spans="1:9" ht="12.75" hidden="1">
      <c r="A131" s="195">
        <v>0</v>
      </c>
      <c r="B131" s="195">
        <v>0</v>
      </c>
      <c r="C131" s="195">
        <v>0</v>
      </c>
      <c r="D131" s="195">
        <v>0</v>
      </c>
      <c r="E131" s="195">
        <v>0</v>
      </c>
      <c r="F131" s="175">
        <v>0</v>
      </c>
      <c r="G131" s="197" t="s">
        <v>501</v>
      </c>
      <c r="H131" s="195">
        <f>IF(LEN(I131)&gt;1,LEN(I131),0)</f>
        <v>0</v>
      </c>
      <c r="I131" s="194" t="str">
        <f>IF(Tablica_A!C84&lt;&gt;"",Tablica_A!C84,"-")</f>
        <v>-</v>
      </c>
    </row>
    <row r="132" spans="1:9" ht="12.75" hidden="1">
      <c r="A132" s="195">
        <v>0</v>
      </c>
      <c r="B132" s="195">
        <v>0</v>
      </c>
      <c r="C132" s="195">
        <v>0</v>
      </c>
      <c r="D132" s="195">
        <v>0</v>
      </c>
      <c r="E132" s="195">
        <v>0</v>
      </c>
      <c r="F132" s="175">
        <v>0</v>
      </c>
      <c r="G132" s="197" t="s">
        <v>498</v>
      </c>
      <c r="H132" s="195">
        <f>Tablica_A!I84</f>
        <v>0</v>
      </c>
      <c r="I132" s="194" t="s">
        <v>383</v>
      </c>
    </row>
    <row r="133" spans="1:9" ht="12.75" hidden="1">
      <c r="A133" s="195">
        <v>0</v>
      </c>
      <c r="B133" s="195">
        <v>0</v>
      </c>
      <c r="C133" s="195">
        <v>0</v>
      </c>
      <c r="D133" s="195">
        <v>0</v>
      </c>
      <c r="E133" s="195">
        <v>0</v>
      </c>
      <c r="F133" s="175">
        <v>0</v>
      </c>
      <c r="G133" s="197" t="s">
        <v>499</v>
      </c>
      <c r="H133" s="195">
        <f>IF(LEN(I133)&gt;1,LEN(I133),0)</f>
        <v>0</v>
      </c>
      <c r="I133" s="194" t="str">
        <f>IF(Tablica_A!K84&lt;&gt;"",Tablica_A!K84,"-")</f>
        <v>-</v>
      </c>
    </row>
    <row r="134" spans="1:9" ht="12.75" hidden="1">
      <c r="A134" s="195">
        <v>0</v>
      </c>
      <c r="B134" s="195">
        <v>0</v>
      </c>
      <c r="C134" s="195">
        <v>0</v>
      </c>
      <c r="D134" s="195">
        <v>0</v>
      </c>
      <c r="E134" s="195">
        <v>0</v>
      </c>
      <c r="F134" s="175">
        <v>0</v>
      </c>
      <c r="G134" s="197" t="s">
        <v>500</v>
      </c>
      <c r="H134" s="195">
        <f>IF(LEN(I134)&gt;1,LEN(I134),0)</f>
        <v>0</v>
      </c>
      <c r="I134" s="194" t="str">
        <f>IF(Tablica_A!O84&lt;&gt;"",Tablica_A!O84,"-")</f>
        <v>-</v>
      </c>
    </row>
    <row r="135" spans="1:9" ht="12.75" hidden="1">
      <c r="A135" s="195">
        <v>0</v>
      </c>
      <c r="B135" s="195">
        <v>0</v>
      </c>
      <c r="C135" s="195">
        <v>0</v>
      </c>
      <c r="D135" s="195">
        <v>0</v>
      </c>
      <c r="E135" s="195">
        <v>0</v>
      </c>
      <c r="F135" s="175">
        <v>0</v>
      </c>
      <c r="G135" s="194" t="s">
        <v>525</v>
      </c>
      <c r="H135" s="195">
        <f>Tablica_A!U90</f>
        <v>1815</v>
      </c>
      <c r="I135" s="194" t="s">
        <v>383</v>
      </c>
    </row>
    <row r="136" spans="1:9" ht="12.75" hidden="1">
      <c r="A136" s="195">
        <v>0</v>
      </c>
      <c r="B136" s="195">
        <v>0</v>
      </c>
      <c r="C136" s="195">
        <v>0</v>
      </c>
      <c r="D136" s="195">
        <v>0</v>
      </c>
      <c r="E136" s="195">
        <v>0</v>
      </c>
      <c r="F136" s="175">
        <v>0</v>
      </c>
      <c r="G136" s="194" t="s">
        <v>534</v>
      </c>
      <c r="H136" s="195">
        <v>0</v>
      </c>
      <c r="I136" s="194" t="str">
        <f>IF(Tablica_A!C95&lt;&gt;"",Tablica_A!C95,"-")</f>
        <v>DRŽAVNA AGENCIJA ZA OSIGURANJE ŠTEDNIH ULOGA</v>
      </c>
    </row>
    <row r="137" spans="1:9" ht="12.75" hidden="1">
      <c r="A137" s="195">
        <v>0</v>
      </c>
      <c r="B137" s="195">
        <v>0</v>
      </c>
      <c r="C137" s="195">
        <v>0</v>
      </c>
      <c r="D137" s="195">
        <v>0</v>
      </c>
      <c r="E137" s="195">
        <v>0</v>
      </c>
      <c r="F137" s="175">
        <v>0</v>
      </c>
      <c r="G137" s="194" t="s">
        <v>535</v>
      </c>
      <c r="H137" s="195">
        <f aca="true" t="shared" si="5" ref="H137:H155">IF(LEN(I137)&gt;1,LEN(I137),0)</f>
        <v>11</v>
      </c>
      <c r="I137" s="194" t="str">
        <f>IF(Tablica_A!C97&lt;&gt;"",Tablica_A!C97,"-")</f>
        <v>ANTE ŠIMARA</v>
      </c>
    </row>
    <row r="138" spans="1:9" ht="12.75" hidden="1">
      <c r="A138" s="195">
        <v>0</v>
      </c>
      <c r="B138" s="195">
        <v>0</v>
      </c>
      <c r="C138" s="195">
        <v>0</v>
      </c>
      <c r="D138" s="195">
        <v>0</v>
      </c>
      <c r="E138" s="195">
        <v>0</v>
      </c>
      <c r="F138" s="175">
        <v>0</v>
      </c>
      <c r="G138" s="194" t="s">
        <v>536</v>
      </c>
      <c r="H138" s="195">
        <f t="shared" si="5"/>
        <v>21</v>
      </c>
      <c r="I138" s="194" t="str">
        <f>IF(Tablica_A!C99&lt;&gt;"",Tablica_A!C99,"-")</f>
        <v>SLOPER d.o.o. SLATINA</v>
      </c>
    </row>
    <row r="139" spans="1:9" ht="12.75" hidden="1">
      <c r="A139" s="195">
        <v>0</v>
      </c>
      <c r="B139" s="195">
        <v>0</v>
      </c>
      <c r="C139" s="195">
        <v>0</v>
      </c>
      <c r="D139" s="195">
        <v>0</v>
      </c>
      <c r="E139" s="195">
        <v>0</v>
      </c>
      <c r="F139" s="175">
        <v>0</v>
      </c>
      <c r="G139" s="194" t="s">
        <v>537</v>
      </c>
      <c r="H139" s="195">
        <f t="shared" si="5"/>
        <v>26</v>
      </c>
      <c r="I139" s="194" t="str">
        <f>IF(Tablica_A!C101&lt;&gt;"",Tablica_A!C101,"-")</f>
        <v>RIMA PROMET d.o.o. SLATINA</v>
      </c>
    </row>
    <row r="140" spans="1:9" ht="12.75" hidden="1">
      <c r="A140" s="195">
        <v>0</v>
      </c>
      <c r="B140" s="195">
        <v>0</v>
      </c>
      <c r="C140" s="195">
        <v>0</v>
      </c>
      <c r="D140" s="195">
        <v>0</v>
      </c>
      <c r="E140" s="195">
        <v>0</v>
      </c>
      <c r="F140" s="175">
        <v>0</v>
      </c>
      <c r="G140" s="194" t="s">
        <v>538</v>
      </c>
      <c r="H140" s="195">
        <f t="shared" si="5"/>
        <v>24</v>
      </c>
      <c r="I140" s="194" t="str">
        <f>IF(Tablica_A!C103&lt;&gt;"",Tablica_A!C103,"-")</f>
        <v>LUST-PROM d.o.o. SLATINA</v>
      </c>
    </row>
    <row r="141" spans="1:9" ht="12.75" hidden="1">
      <c r="A141" s="195">
        <v>0</v>
      </c>
      <c r="B141" s="195">
        <v>0</v>
      </c>
      <c r="C141" s="195">
        <v>0</v>
      </c>
      <c r="D141" s="195">
        <v>0</v>
      </c>
      <c r="E141" s="195">
        <v>0</v>
      </c>
      <c r="F141" s="175">
        <v>0</v>
      </c>
      <c r="G141" s="194" t="s">
        <v>539</v>
      </c>
      <c r="H141" s="195">
        <f t="shared" si="5"/>
        <v>24</v>
      </c>
      <c r="I141" s="194" t="str">
        <f>IF(Tablica_A!C105&lt;&gt;"",Tablica_A!C105,"-")</f>
        <v>SLOP-PROM d.o.o. SLATINA</v>
      </c>
    </row>
    <row r="142" spans="1:9" ht="12.75" hidden="1">
      <c r="A142" s="195">
        <v>0</v>
      </c>
      <c r="B142" s="195">
        <v>0</v>
      </c>
      <c r="C142" s="195">
        <v>0</v>
      </c>
      <c r="D142" s="195">
        <v>0</v>
      </c>
      <c r="E142" s="195">
        <v>0</v>
      </c>
      <c r="F142" s="175">
        <v>0</v>
      </c>
      <c r="G142" s="194" t="s">
        <v>540</v>
      </c>
      <c r="H142" s="195">
        <f t="shared" si="5"/>
        <v>22</v>
      </c>
      <c r="I142" s="194" t="str">
        <f>IF(Tablica_A!C107&lt;&gt;"",Tablica_A!C107,"-")</f>
        <v>LUSTRIN d.o.o. SLATINA</v>
      </c>
    </row>
    <row r="143" spans="1:9" ht="12.75" hidden="1">
      <c r="A143" s="195">
        <v>0</v>
      </c>
      <c r="B143" s="195">
        <v>0</v>
      </c>
      <c r="C143" s="195">
        <v>0</v>
      </c>
      <c r="D143" s="195">
        <v>0</v>
      </c>
      <c r="E143" s="195">
        <v>0</v>
      </c>
      <c r="F143" s="175">
        <v>0</v>
      </c>
      <c r="G143" s="194" t="s">
        <v>541</v>
      </c>
      <c r="H143" s="195">
        <f t="shared" si="5"/>
        <v>13</v>
      </c>
      <c r="I143" s="194" t="str">
        <f>IF(Tablica_A!C109&lt;&gt;"",Tablica_A!C109,"-")</f>
        <v>RUŽICA ŠIMARA</v>
      </c>
    </row>
    <row r="144" spans="1:9" ht="12.75" hidden="1">
      <c r="A144" s="195">
        <v>0</v>
      </c>
      <c r="B144" s="195">
        <v>0</v>
      </c>
      <c r="C144" s="195">
        <v>0</v>
      </c>
      <c r="D144" s="195">
        <v>0</v>
      </c>
      <c r="E144" s="195">
        <v>0</v>
      </c>
      <c r="F144" s="175">
        <v>0</v>
      </c>
      <c r="G144" s="194" t="s">
        <v>542</v>
      </c>
      <c r="H144" s="195">
        <f t="shared" si="5"/>
        <v>15</v>
      </c>
      <c r="I144" s="194" t="str">
        <f>IF(Tablica_A!C111&lt;&gt;"",Tablica_A!C111,"-")</f>
        <v>TOMISLAV ŠIMARA</v>
      </c>
    </row>
    <row r="145" spans="1:9" ht="12.75" hidden="1">
      <c r="A145" s="195">
        <v>0</v>
      </c>
      <c r="B145" s="195">
        <v>0</v>
      </c>
      <c r="C145" s="195">
        <v>0</v>
      </c>
      <c r="D145" s="195">
        <v>0</v>
      </c>
      <c r="E145" s="195">
        <v>0</v>
      </c>
      <c r="F145" s="175">
        <v>0</v>
      </c>
      <c r="G145" s="194" t="s">
        <v>543</v>
      </c>
      <c r="H145" s="195">
        <f t="shared" si="5"/>
        <v>15</v>
      </c>
      <c r="I145" s="194" t="str">
        <f>IF(Tablica_A!C113&lt;&gt;"",Tablica_A!C113,"-")</f>
        <v>ANTONIJA ŠIMARA</v>
      </c>
    </row>
    <row r="146" spans="1:9" ht="12.75" hidden="1">
      <c r="A146" s="195">
        <v>0</v>
      </c>
      <c r="B146" s="195">
        <v>0</v>
      </c>
      <c r="C146" s="195">
        <v>0</v>
      </c>
      <c r="D146" s="195">
        <v>0</v>
      </c>
      <c r="E146" s="195">
        <v>0</v>
      </c>
      <c r="F146" s="175">
        <v>0</v>
      </c>
      <c r="G146" s="194" t="s">
        <v>544</v>
      </c>
      <c r="H146" s="195">
        <f t="shared" si="5"/>
        <v>28</v>
      </c>
      <c r="I146" s="194" t="str">
        <f>IF(Tablica_A!K95&lt;&gt;"",Tablica_A!K95,"-")</f>
        <v>10000 ZAGREB, JURIŠIĆEVA 1/2</v>
      </c>
    </row>
    <row r="147" spans="1:9" ht="12.75" hidden="1">
      <c r="A147" s="195">
        <v>0</v>
      </c>
      <c r="B147" s="195">
        <v>0</v>
      </c>
      <c r="C147" s="195">
        <v>0</v>
      </c>
      <c r="D147" s="195">
        <v>0</v>
      </c>
      <c r="E147" s="195">
        <v>0</v>
      </c>
      <c r="F147" s="175">
        <v>0</v>
      </c>
      <c r="G147" s="194" t="s">
        <v>545</v>
      </c>
      <c r="H147" s="195">
        <f t="shared" si="5"/>
        <v>37</v>
      </c>
      <c r="I147" s="194" t="str">
        <f>IF(Tablica_A!K97&lt;&gt;"",Tablica_A!K97,"-")</f>
        <v>33520 SLATINA, GROFA J. DRAŠKOVIĆA 41</v>
      </c>
    </row>
    <row r="148" spans="1:9" ht="12.75" hidden="1">
      <c r="A148" s="195">
        <v>0</v>
      </c>
      <c r="B148" s="195">
        <v>0</v>
      </c>
      <c r="C148" s="195">
        <v>0</v>
      </c>
      <c r="D148" s="195">
        <v>0</v>
      </c>
      <c r="E148" s="195">
        <v>0</v>
      </c>
      <c r="F148" s="175">
        <v>0</v>
      </c>
      <c r="G148" s="194" t="s">
        <v>546</v>
      </c>
      <c r="H148" s="195">
        <f t="shared" si="5"/>
        <v>37</v>
      </c>
      <c r="I148" s="194" t="str">
        <f>IF(Tablica_A!K99&lt;&gt;"",Tablica_A!K99,"-")</f>
        <v>33520 SLATINA, GROFA J. DRAŠKOVIĆA 41</v>
      </c>
    </row>
    <row r="149" spans="1:9" ht="12.75" hidden="1">
      <c r="A149" s="195">
        <v>0</v>
      </c>
      <c r="B149" s="195">
        <v>0</v>
      </c>
      <c r="C149" s="195">
        <v>0</v>
      </c>
      <c r="D149" s="195">
        <v>0</v>
      </c>
      <c r="E149" s="195">
        <v>0</v>
      </c>
      <c r="F149" s="175">
        <v>0</v>
      </c>
      <c r="G149" s="194" t="s">
        <v>547</v>
      </c>
      <c r="H149" s="195">
        <f t="shared" si="5"/>
        <v>37</v>
      </c>
      <c r="I149" s="194" t="str">
        <f>IF(Tablica_A!K101&lt;&gt;"",Tablica_A!K101,"-")</f>
        <v>33520 SLATINA, GROFA J. DRAŠKOVIĆA 41</v>
      </c>
    </row>
    <row r="150" spans="1:9" ht="12.75" hidden="1">
      <c r="A150" s="195">
        <v>0</v>
      </c>
      <c r="B150" s="195">
        <v>0</v>
      </c>
      <c r="C150" s="195">
        <v>0</v>
      </c>
      <c r="D150" s="195">
        <v>0</v>
      </c>
      <c r="E150" s="195">
        <v>0</v>
      </c>
      <c r="F150" s="175">
        <v>0</v>
      </c>
      <c r="G150" s="194" t="s">
        <v>548</v>
      </c>
      <c r="H150" s="195">
        <f t="shared" si="5"/>
        <v>37</v>
      </c>
      <c r="I150" s="194" t="str">
        <f>IF(Tablica_A!K103&lt;&gt;"",Tablica_A!K103,"-")</f>
        <v>33520 SLATINA, GROFA J. DRAŠKOVIĆA 41</v>
      </c>
    </row>
    <row r="151" spans="1:9" ht="12.75" hidden="1">
      <c r="A151" s="195">
        <v>0</v>
      </c>
      <c r="B151" s="195">
        <v>0</v>
      </c>
      <c r="C151" s="195">
        <v>0</v>
      </c>
      <c r="D151" s="195">
        <v>0</v>
      </c>
      <c r="E151" s="195">
        <v>0</v>
      </c>
      <c r="F151" s="175">
        <v>0</v>
      </c>
      <c r="G151" s="194" t="s">
        <v>549</v>
      </c>
      <c r="H151" s="195">
        <f t="shared" si="5"/>
        <v>37</v>
      </c>
      <c r="I151" s="194" t="str">
        <f>IF(Tablica_A!K105&lt;&gt;"",Tablica_A!K105,"-")</f>
        <v>33520 SLATINA, GROFA J. DRAŠKOVIĆA 41</v>
      </c>
    </row>
    <row r="152" spans="1:9" ht="12.75" hidden="1">
      <c r="A152" s="195">
        <v>0</v>
      </c>
      <c r="B152" s="195">
        <v>0</v>
      </c>
      <c r="C152" s="195">
        <v>0</v>
      </c>
      <c r="D152" s="195">
        <v>0</v>
      </c>
      <c r="E152" s="195">
        <v>0</v>
      </c>
      <c r="F152" s="175">
        <v>0</v>
      </c>
      <c r="G152" s="194" t="s">
        <v>550</v>
      </c>
      <c r="H152" s="195">
        <f t="shared" si="5"/>
        <v>33</v>
      </c>
      <c r="I152" s="194" t="str">
        <f>IF(Tablica_A!K107&lt;&gt;"",Tablica_A!K107,"-")</f>
        <v>33520 SLATINA, VLADIMIRA NAZORA 2</v>
      </c>
    </row>
    <row r="153" spans="1:9" ht="12.75" hidden="1">
      <c r="A153" s="195">
        <v>0</v>
      </c>
      <c r="B153" s="195">
        <v>0</v>
      </c>
      <c r="C153" s="195">
        <v>0</v>
      </c>
      <c r="D153" s="195">
        <v>0</v>
      </c>
      <c r="E153" s="195">
        <v>0</v>
      </c>
      <c r="F153" s="175">
        <v>0</v>
      </c>
      <c r="G153" s="194" t="s">
        <v>551</v>
      </c>
      <c r="H153" s="195">
        <f t="shared" si="5"/>
        <v>37</v>
      </c>
      <c r="I153" s="194" t="str">
        <f>IF(Tablica_A!K109&lt;&gt;"",Tablica_A!K109,"-")</f>
        <v>33520 SLATINA, GROFA J. DRAŠKOVIĆA 41</v>
      </c>
    </row>
    <row r="154" spans="1:9" ht="12.75" hidden="1">
      <c r="A154" s="195">
        <v>0</v>
      </c>
      <c r="B154" s="195">
        <v>0</v>
      </c>
      <c r="C154" s="195">
        <v>0</v>
      </c>
      <c r="D154" s="195">
        <v>0</v>
      </c>
      <c r="E154" s="195">
        <v>0</v>
      </c>
      <c r="F154" s="175">
        <v>0</v>
      </c>
      <c r="G154" s="194" t="s">
        <v>552</v>
      </c>
      <c r="H154" s="195">
        <f t="shared" si="5"/>
        <v>37</v>
      </c>
      <c r="I154" s="194" t="str">
        <f>IF(Tablica_A!K111&lt;&gt;"",Tablica_A!K111,"-")</f>
        <v>33520 SLATINA, GROFA J. DRAŠKOVIĆA 41</v>
      </c>
    </row>
    <row r="155" spans="1:9" ht="12.75" hidden="1">
      <c r="A155" s="195">
        <v>0</v>
      </c>
      <c r="B155" s="195">
        <v>0</v>
      </c>
      <c r="C155" s="195">
        <v>0</v>
      </c>
      <c r="D155" s="195">
        <v>0</v>
      </c>
      <c r="E155" s="195">
        <v>0</v>
      </c>
      <c r="F155" s="175">
        <v>0</v>
      </c>
      <c r="G155" s="194" t="s">
        <v>553</v>
      </c>
      <c r="H155" s="195">
        <f t="shared" si="5"/>
        <v>37</v>
      </c>
      <c r="I155" s="194" t="str">
        <f>IF(Tablica_A!K113&lt;&gt;"",Tablica_A!K113,"-")</f>
        <v>33520 SLATINA, GROFA J. DRAŠKOVIĆA 41</v>
      </c>
    </row>
    <row r="156" spans="1:9" ht="12.75" hidden="1">
      <c r="A156" s="195">
        <v>0</v>
      </c>
      <c r="B156" s="195">
        <v>0</v>
      </c>
      <c r="C156" s="195">
        <v>0</v>
      </c>
      <c r="D156" s="195">
        <v>0</v>
      </c>
      <c r="E156" s="195">
        <v>0</v>
      </c>
      <c r="F156" s="175">
        <v>0</v>
      </c>
      <c r="G156" s="194" t="s">
        <v>563</v>
      </c>
      <c r="H156" s="195">
        <f>Tablica_A!S95</f>
        <v>12749</v>
      </c>
      <c r="I156" s="194" t="s">
        <v>383</v>
      </c>
    </row>
    <row r="157" spans="1:9" ht="12.75" hidden="1">
      <c r="A157" s="195">
        <v>0</v>
      </c>
      <c r="B157" s="195">
        <v>0</v>
      </c>
      <c r="C157" s="195">
        <v>0</v>
      </c>
      <c r="D157" s="195">
        <v>0</v>
      </c>
      <c r="E157" s="195">
        <v>0</v>
      </c>
      <c r="F157" s="175">
        <v>0</v>
      </c>
      <c r="G157" s="194" t="s">
        <v>554</v>
      </c>
      <c r="H157" s="195">
        <f>Tablica_A!S97</f>
        <v>11424</v>
      </c>
      <c r="I157" s="194" t="s">
        <v>383</v>
      </c>
    </row>
    <row r="158" spans="1:9" ht="12.75" hidden="1">
      <c r="A158" s="195">
        <v>0</v>
      </c>
      <c r="B158" s="195">
        <v>0</v>
      </c>
      <c r="C158" s="195">
        <v>0</v>
      </c>
      <c r="D158" s="195">
        <v>0</v>
      </c>
      <c r="E158" s="195">
        <v>0</v>
      </c>
      <c r="F158" s="175">
        <v>0</v>
      </c>
      <c r="G158" s="194" t="s">
        <v>555</v>
      </c>
      <c r="H158" s="195">
        <f>Tablica_A!S99</f>
        <v>11424</v>
      </c>
      <c r="I158" s="194" t="s">
        <v>383</v>
      </c>
    </row>
    <row r="159" spans="1:9" ht="12.75" hidden="1">
      <c r="A159" s="195">
        <v>0</v>
      </c>
      <c r="B159" s="195">
        <v>0</v>
      </c>
      <c r="C159" s="195">
        <v>0</v>
      </c>
      <c r="D159" s="195">
        <v>0</v>
      </c>
      <c r="E159" s="195">
        <v>0</v>
      </c>
      <c r="F159" s="175">
        <v>0</v>
      </c>
      <c r="G159" s="194" t="s">
        <v>556</v>
      </c>
      <c r="H159" s="195">
        <f>Tablica_A!S101</f>
        <v>11424</v>
      </c>
      <c r="I159" s="194" t="s">
        <v>383</v>
      </c>
    </row>
    <row r="160" spans="1:9" ht="12.75" hidden="1">
      <c r="A160" s="195">
        <v>0</v>
      </c>
      <c r="B160" s="195">
        <v>0</v>
      </c>
      <c r="C160" s="195">
        <v>0</v>
      </c>
      <c r="D160" s="195">
        <v>0</v>
      </c>
      <c r="E160" s="195">
        <v>0</v>
      </c>
      <c r="F160" s="175">
        <v>0</v>
      </c>
      <c r="G160" s="194" t="s">
        <v>557</v>
      </c>
      <c r="H160" s="195">
        <f>Tablica_A!S103</f>
        <v>11424</v>
      </c>
      <c r="I160" s="194" t="s">
        <v>383</v>
      </c>
    </row>
    <row r="161" spans="1:9" ht="12.75" hidden="1">
      <c r="A161" s="195">
        <v>0</v>
      </c>
      <c r="B161" s="195">
        <v>0</v>
      </c>
      <c r="C161" s="195">
        <v>0</v>
      </c>
      <c r="D161" s="195">
        <v>0</v>
      </c>
      <c r="E161" s="195">
        <v>0</v>
      </c>
      <c r="F161" s="175">
        <v>0</v>
      </c>
      <c r="G161" s="194" t="s">
        <v>558</v>
      </c>
      <c r="H161" s="195">
        <f>Tablica_A!S105</f>
        <v>11424</v>
      </c>
      <c r="I161" s="194" t="s">
        <v>383</v>
      </c>
    </row>
    <row r="162" spans="1:9" ht="12.75" hidden="1">
      <c r="A162" s="195">
        <v>0</v>
      </c>
      <c r="B162" s="195">
        <v>0</v>
      </c>
      <c r="C162" s="195">
        <v>0</v>
      </c>
      <c r="D162" s="195">
        <v>0</v>
      </c>
      <c r="E162" s="195">
        <v>0</v>
      </c>
      <c r="F162" s="175">
        <v>0</v>
      </c>
      <c r="G162" s="194" t="s">
        <v>559</v>
      </c>
      <c r="H162" s="195">
        <f>Tablica_A!S107</f>
        <v>5177</v>
      </c>
      <c r="I162" s="194" t="s">
        <v>383</v>
      </c>
    </row>
    <row r="163" spans="1:9" ht="12.75" hidden="1">
      <c r="A163" s="195">
        <v>0</v>
      </c>
      <c r="B163" s="195">
        <v>0</v>
      </c>
      <c r="C163" s="195">
        <v>0</v>
      </c>
      <c r="D163" s="195">
        <v>0</v>
      </c>
      <c r="E163" s="195">
        <v>0</v>
      </c>
      <c r="F163" s="175">
        <v>0</v>
      </c>
      <c r="G163" s="194" t="s">
        <v>560</v>
      </c>
      <c r="H163" s="195">
        <f>Tablica_A!S109</f>
        <v>4014</v>
      </c>
      <c r="I163" s="194" t="s">
        <v>383</v>
      </c>
    </row>
    <row r="164" spans="1:9" ht="12.75" hidden="1">
      <c r="A164" s="195">
        <v>0</v>
      </c>
      <c r="B164" s="195">
        <v>0</v>
      </c>
      <c r="C164" s="195">
        <v>0</v>
      </c>
      <c r="D164" s="195">
        <v>0</v>
      </c>
      <c r="E164" s="195">
        <v>0</v>
      </c>
      <c r="F164" s="175">
        <v>0</v>
      </c>
      <c r="G164" s="194" t="s">
        <v>561</v>
      </c>
      <c r="H164" s="195">
        <f>Tablica_A!S111</f>
        <v>3951</v>
      </c>
      <c r="I164" s="194" t="s">
        <v>383</v>
      </c>
    </row>
    <row r="165" spans="1:9" ht="12.75" hidden="1">
      <c r="A165" s="195">
        <v>0</v>
      </c>
      <c r="B165" s="195">
        <v>0</v>
      </c>
      <c r="C165" s="195">
        <v>0</v>
      </c>
      <c r="D165" s="195">
        <v>0</v>
      </c>
      <c r="E165" s="195">
        <v>0</v>
      </c>
      <c r="F165" s="175">
        <v>0</v>
      </c>
      <c r="G165" s="194" t="s">
        <v>562</v>
      </c>
      <c r="H165" s="195">
        <f>Tablica_A!S113</f>
        <v>3951</v>
      </c>
      <c r="I165" s="194" t="s">
        <v>383</v>
      </c>
    </row>
    <row r="166" spans="1:9" ht="12.75" hidden="1">
      <c r="A166" s="195">
        <v>0</v>
      </c>
      <c r="B166" s="195">
        <v>0</v>
      </c>
      <c r="C166" s="195">
        <v>0</v>
      </c>
      <c r="D166" s="195">
        <v>0</v>
      </c>
      <c r="E166" s="195">
        <v>0</v>
      </c>
      <c r="F166" s="175">
        <v>0</v>
      </c>
      <c r="G166" s="194" t="s">
        <v>575</v>
      </c>
      <c r="H166" s="195">
        <f>Tablica_A!S115</f>
        <v>473</v>
      </c>
      <c r="I166" s="194" t="s">
        <v>383</v>
      </c>
    </row>
    <row r="167" spans="1:9" ht="12.75" hidden="1">
      <c r="A167" s="195">
        <v>0</v>
      </c>
      <c r="B167" s="195">
        <v>0</v>
      </c>
      <c r="C167" s="195">
        <v>0</v>
      </c>
      <c r="D167" s="195">
        <v>0</v>
      </c>
      <c r="E167" s="195">
        <v>0</v>
      </c>
      <c r="F167" s="175">
        <v>0</v>
      </c>
      <c r="G167" s="194" t="s">
        <v>573</v>
      </c>
      <c r="H167" s="195">
        <f>Tablica_A!U95</f>
        <v>8.32</v>
      </c>
      <c r="I167" s="194" t="s">
        <v>383</v>
      </c>
    </row>
    <row r="168" spans="1:9" ht="12.75" hidden="1">
      <c r="A168" s="195">
        <v>0</v>
      </c>
      <c r="B168" s="195">
        <v>0</v>
      </c>
      <c r="C168" s="195">
        <v>0</v>
      </c>
      <c r="D168" s="195">
        <v>0</v>
      </c>
      <c r="E168" s="195">
        <v>0</v>
      </c>
      <c r="F168" s="175">
        <v>0</v>
      </c>
      <c r="G168" s="194" t="s">
        <v>564</v>
      </c>
      <c r="H168" s="195">
        <f>Tablica_A!U97</f>
        <v>7.46</v>
      </c>
      <c r="I168" s="194" t="s">
        <v>383</v>
      </c>
    </row>
    <row r="169" spans="1:9" ht="12.75" hidden="1">
      <c r="A169" s="195">
        <v>0</v>
      </c>
      <c r="B169" s="195">
        <v>0</v>
      </c>
      <c r="C169" s="195">
        <v>0</v>
      </c>
      <c r="D169" s="195">
        <v>0</v>
      </c>
      <c r="E169" s="195">
        <v>0</v>
      </c>
      <c r="F169" s="175">
        <v>0</v>
      </c>
      <c r="G169" s="194" t="s">
        <v>565</v>
      </c>
      <c r="H169" s="195">
        <f>Tablica_A!U99</f>
        <v>7.46</v>
      </c>
      <c r="I169" s="194" t="s">
        <v>383</v>
      </c>
    </row>
    <row r="170" spans="1:9" ht="12.75" hidden="1">
      <c r="A170" s="195">
        <v>0</v>
      </c>
      <c r="B170" s="195">
        <v>0</v>
      </c>
      <c r="C170" s="195">
        <v>0</v>
      </c>
      <c r="D170" s="195">
        <v>0</v>
      </c>
      <c r="E170" s="195">
        <v>0</v>
      </c>
      <c r="F170" s="175">
        <v>0</v>
      </c>
      <c r="G170" s="194" t="s">
        <v>566</v>
      </c>
      <c r="H170" s="195">
        <f>Tablica_A!U101</f>
        <v>7.46</v>
      </c>
      <c r="I170" s="194" t="s">
        <v>383</v>
      </c>
    </row>
    <row r="171" spans="1:9" ht="12.75" hidden="1">
      <c r="A171" s="195">
        <v>0</v>
      </c>
      <c r="B171" s="195">
        <v>0</v>
      </c>
      <c r="C171" s="195">
        <v>0</v>
      </c>
      <c r="D171" s="195">
        <v>0</v>
      </c>
      <c r="E171" s="195">
        <v>0</v>
      </c>
      <c r="F171" s="175">
        <v>0</v>
      </c>
      <c r="G171" s="194" t="s">
        <v>567</v>
      </c>
      <c r="H171" s="195">
        <f>Tablica_A!U103</f>
        <v>7.46</v>
      </c>
      <c r="I171" s="194" t="s">
        <v>383</v>
      </c>
    </row>
    <row r="172" spans="1:9" ht="12.75" hidden="1">
      <c r="A172" s="195">
        <v>0</v>
      </c>
      <c r="B172" s="195">
        <v>0</v>
      </c>
      <c r="C172" s="195">
        <v>0</v>
      </c>
      <c r="D172" s="195">
        <v>0</v>
      </c>
      <c r="E172" s="195">
        <v>0</v>
      </c>
      <c r="F172" s="175">
        <v>0</v>
      </c>
      <c r="G172" s="194" t="s">
        <v>568</v>
      </c>
      <c r="H172" s="195">
        <f>Tablica_A!U105</f>
        <v>7.46</v>
      </c>
      <c r="I172" s="194" t="s">
        <v>383</v>
      </c>
    </row>
    <row r="173" spans="1:9" ht="12.75" hidden="1">
      <c r="A173" s="195">
        <v>0</v>
      </c>
      <c r="B173" s="195">
        <v>0</v>
      </c>
      <c r="C173" s="195">
        <v>0</v>
      </c>
      <c r="D173" s="195">
        <v>0</v>
      </c>
      <c r="E173" s="195">
        <v>0</v>
      </c>
      <c r="F173" s="175">
        <v>0</v>
      </c>
      <c r="G173" s="194" t="s">
        <v>569</v>
      </c>
      <c r="H173" s="195">
        <f>Tablica_A!U107</f>
        <v>3.38</v>
      </c>
      <c r="I173" s="194" t="s">
        <v>383</v>
      </c>
    </row>
    <row r="174" spans="1:9" ht="12.75" hidden="1">
      <c r="A174" s="195">
        <v>0</v>
      </c>
      <c r="B174" s="195">
        <v>0</v>
      </c>
      <c r="C174" s="195">
        <v>0</v>
      </c>
      <c r="D174" s="195">
        <v>0</v>
      </c>
      <c r="E174" s="195">
        <v>0</v>
      </c>
      <c r="F174" s="175">
        <v>0</v>
      </c>
      <c r="G174" s="194" t="s">
        <v>570</v>
      </c>
      <c r="H174" s="195">
        <f>Tablica_A!U109</f>
        <v>2.62</v>
      </c>
      <c r="I174" s="194" t="s">
        <v>383</v>
      </c>
    </row>
    <row r="175" spans="1:9" ht="12.75" hidden="1">
      <c r="A175" s="195">
        <v>0</v>
      </c>
      <c r="B175" s="195">
        <v>0</v>
      </c>
      <c r="C175" s="195">
        <v>0</v>
      </c>
      <c r="D175" s="195">
        <v>0</v>
      </c>
      <c r="E175" s="195">
        <v>0</v>
      </c>
      <c r="F175" s="175">
        <v>0</v>
      </c>
      <c r="G175" s="194" t="s">
        <v>571</v>
      </c>
      <c r="H175" s="195">
        <f>Tablica_A!U111</f>
        <v>2.58</v>
      </c>
      <c r="I175" s="194" t="s">
        <v>383</v>
      </c>
    </row>
    <row r="176" spans="1:9" ht="12.75" hidden="1">
      <c r="A176" s="195">
        <v>0</v>
      </c>
      <c r="B176" s="195">
        <v>0</v>
      </c>
      <c r="C176" s="195">
        <v>0</v>
      </c>
      <c r="D176" s="195">
        <v>0</v>
      </c>
      <c r="E176" s="195">
        <v>0</v>
      </c>
      <c r="F176" s="175">
        <v>0</v>
      </c>
      <c r="G176" s="194" t="s">
        <v>572</v>
      </c>
      <c r="H176" s="195">
        <f>Tablica_A!U113</f>
        <v>2.58</v>
      </c>
      <c r="I176" s="194" t="s">
        <v>383</v>
      </c>
    </row>
    <row r="177" spans="1:9" ht="12.75" hidden="1">
      <c r="A177" s="195">
        <v>0</v>
      </c>
      <c r="B177" s="195">
        <v>0</v>
      </c>
      <c r="C177" s="195">
        <v>0</v>
      </c>
      <c r="D177" s="195">
        <v>0</v>
      </c>
      <c r="E177" s="195">
        <v>0</v>
      </c>
      <c r="F177" s="175">
        <v>0</v>
      </c>
      <c r="G177" s="194" t="s">
        <v>574</v>
      </c>
      <c r="H177" s="195">
        <f>Tablica_A!U115</f>
        <v>0.41</v>
      </c>
      <c r="I177" s="194" t="s">
        <v>383</v>
      </c>
    </row>
    <row r="178" spans="1:9" ht="12.75" hidden="1">
      <c r="A178" s="195">
        <v>0</v>
      </c>
      <c r="B178" s="195">
        <v>0</v>
      </c>
      <c r="C178" s="195">
        <v>0</v>
      </c>
      <c r="D178" s="195">
        <v>0</v>
      </c>
      <c r="E178" s="195">
        <v>0</v>
      </c>
      <c r="F178" s="175">
        <v>0</v>
      </c>
      <c r="G178" s="194" t="s">
        <v>521</v>
      </c>
      <c r="H178" s="195">
        <f>Tablica_A!G115</f>
        <v>91897200</v>
      </c>
      <c r="I178" s="194" t="s">
        <v>383</v>
      </c>
    </row>
    <row r="179" spans="1:9" ht="12.75" hidden="1">
      <c r="A179" s="195">
        <v>0</v>
      </c>
      <c r="B179" s="195">
        <v>0</v>
      </c>
      <c r="C179" s="195">
        <v>0</v>
      </c>
      <c r="D179" s="195">
        <v>0</v>
      </c>
      <c r="E179" s="195">
        <v>0</v>
      </c>
      <c r="F179" s="175">
        <v>0</v>
      </c>
      <c r="G179" s="194" t="s">
        <v>576</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577</v>
      </c>
      <c r="H180" s="195">
        <f t="shared" si="6"/>
        <v>0</v>
      </c>
      <c r="I180" s="194" t="str">
        <f>IF(Tablica_A!C123&lt;&gt;"",Tablica_A!C123,"-")</f>
        <v>-</v>
      </c>
    </row>
    <row r="181" spans="1:9" ht="12.75" hidden="1">
      <c r="A181" s="195">
        <v>0</v>
      </c>
      <c r="B181" s="195">
        <v>0</v>
      </c>
      <c r="C181" s="195">
        <v>0</v>
      </c>
      <c r="D181" s="195">
        <v>0</v>
      </c>
      <c r="E181" s="195">
        <v>0</v>
      </c>
      <c r="F181" s="175">
        <v>0</v>
      </c>
      <c r="G181" s="194" t="s">
        <v>578</v>
      </c>
      <c r="H181" s="195">
        <f t="shared" si="6"/>
        <v>0</v>
      </c>
      <c r="I181" s="194" t="str">
        <f>IF(Tablica_A!C125&lt;&gt;"",Tablica_A!C125,"-")</f>
        <v>-</v>
      </c>
    </row>
    <row r="182" spans="1:9" ht="12.75" hidden="1">
      <c r="A182" s="195">
        <v>0</v>
      </c>
      <c r="B182" s="195">
        <v>0</v>
      </c>
      <c r="C182" s="195">
        <v>0</v>
      </c>
      <c r="D182" s="195">
        <v>0</v>
      </c>
      <c r="E182" s="195">
        <v>0</v>
      </c>
      <c r="F182" s="175">
        <v>0</v>
      </c>
      <c r="G182" s="194" t="s">
        <v>579</v>
      </c>
      <c r="H182" s="195">
        <f t="shared" si="6"/>
        <v>0</v>
      </c>
      <c r="I182" s="194" t="str">
        <f>IF(Tablica_A!C127&lt;&gt;"",Tablica_A!C127,"-")</f>
        <v>-</v>
      </c>
    </row>
    <row r="183" spans="1:9" ht="12.75" hidden="1">
      <c r="A183" s="195">
        <v>0</v>
      </c>
      <c r="B183" s="195">
        <v>0</v>
      </c>
      <c r="C183" s="195">
        <v>0</v>
      </c>
      <c r="D183" s="195">
        <v>0</v>
      </c>
      <c r="E183" s="195">
        <v>0</v>
      </c>
      <c r="F183" s="175">
        <v>0</v>
      </c>
      <c r="G183" s="194" t="s">
        <v>580</v>
      </c>
      <c r="H183" s="195">
        <f t="shared" si="6"/>
        <v>0</v>
      </c>
      <c r="I183" s="194" t="str">
        <f>IF(Tablica_A!C129&lt;&gt;"",Tablica_A!C129,"-")</f>
        <v>-</v>
      </c>
    </row>
    <row r="184" spans="1:9" ht="12.75" hidden="1">
      <c r="A184" s="195">
        <v>0</v>
      </c>
      <c r="B184" s="195">
        <v>0</v>
      </c>
      <c r="C184" s="195">
        <v>0</v>
      </c>
      <c r="D184" s="195">
        <v>0</v>
      </c>
      <c r="E184" s="195">
        <v>0</v>
      </c>
      <c r="F184" s="175">
        <v>0</v>
      </c>
      <c r="G184" s="194" t="s">
        <v>581</v>
      </c>
      <c r="H184" s="195">
        <f t="shared" si="6"/>
        <v>0</v>
      </c>
      <c r="I184" s="194" t="str">
        <f>IF(Tablica_A!C131&lt;&gt;"",Tablica_A!C131,"-")</f>
        <v>-</v>
      </c>
    </row>
    <row r="185" spans="1:9" ht="12.75" hidden="1">
      <c r="A185" s="195">
        <v>0</v>
      </c>
      <c r="B185" s="195">
        <v>0</v>
      </c>
      <c r="C185" s="195">
        <v>0</v>
      </c>
      <c r="D185" s="195">
        <v>0</v>
      </c>
      <c r="E185" s="195">
        <v>0</v>
      </c>
      <c r="F185" s="175">
        <v>0</v>
      </c>
      <c r="G185" s="194" t="s">
        <v>582</v>
      </c>
      <c r="H185" s="195">
        <f t="shared" si="6"/>
        <v>0</v>
      </c>
      <c r="I185" s="194" t="str">
        <f>IF(Tablica_A!C133&lt;&gt;"",Tablica_A!C133,"-")</f>
        <v>-</v>
      </c>
    </row>
    <row r="186" spans="1:9" ht="12.75" hidden="1">
      <c r="A186" s="195">
        <v>0</v>
      </c>
      <c r="B186" s="195">
        <v>0</v>
      </c>
      <c r="C186" s="195">
        <v>0</v>
      </c>
      <c r="D186" s="195">
        <v>0</v>
      </c>
      <c r="E186" s="195">
        <v>0</v>
      </c>
      <c r="F186" s="175">
        <v>0</v>
      </c>
      <c r="G186" s="194" t="s">
        <v>583</v>
      </c>
      <c r="H186" s="195">
        <f t="shared" si="6"/>
        <v>0</v>
      </c>
      <c r="I186" s="194" t="str">
        <f>IF(Tablica_A!C135&lt;&gt;"",Tablica_A!C135,"-")</f>
        <v>-</v>
      </c>
    </row>
    <row r="187" spans="1:9" ht="12.75" hidden="1">
      <c r="A187" s="195">
        <v>0</v>
      </c>
      <c r="B187" s="195">
        <v>0</v>
      </c>
      <c r="C187" s="195">
        <v>0</v>
      </c>
      <c r="D187" s="195">
        <v>0</v>
      </c>
      <c r="E187" s="195">
        <v>0</v>
      </c>
      <c r="F187" s="175">
        <v>0</v>
      </c>
      <c r="G187" s="194" t="s">
        <v>584</v>
      </c>
      <c r="H187" s="195">
        <f t="shared" si="6"/>
        <v>0</v>
      </c>
      <c r="I187" s="194" t="str">
        <f>IF(Tablica_A!C137&lt;&gt;"",Tablica_A!C137,"-")</f>
        <v>-</v>
      </c>
    </row>
    <row r="188" spans="1:9" ht="12.75" hidden="1">
      <c r="A188" s="195">
        <v>0</v>
      </c>
      <c r="B188" s="195">
        <v>0</v>
      </c>
      <c r="C188" s="195">
        <v>0</v>
      </c>
      <c r="D188" s="195">
        <v>0</v>
      </c>
      <c r="E188" s="195">
        <v>0</v>
      </c>
      <c r="F188" s="175">
        <v>0</v>
      </c>
      <c r="G188" s="194" t="s">
        <v>585</v>
      </c>
      <c r="H188" s="195">
        <f>Tablica_A!K121</f>
        <v>114189</v>
      </c>
      <c r="I188" s="194" t="s">
        <v>383</v>
      </c>
    </row>
    <row r="189" spans="1:9" ht="12.75" hidden="1">
      <c r="A189" s="195">
        <v>0</v>
      </c>
      <c r="B189" s="195">
        <v>0</v>
      </c>
      <c r="C189" s="195">
        <v>0</v>
      </c>
      <c r="D189" s="195">
        <v>0</v>
      </c>
      <c r="E189" s="195">
        <v>0</v>
      </c>
      <c r="F189" s="175">
        <v>0</v>
      </c>
      <c r="G189" s="194" t="s">
        <v>586</v>
      </c>
      <c r="H189" s="195">
        <f>Tablica_A!K123</f>
        <v>0</v>
      </c>
      <c r="I189" s="194" t="s">
        <v>383</v>
      </c>
    </row>
    <row r="190" spans="1:9" ht="12.75" hidden="1">
      <c r="A190" s="195">
        <v>0</v>
      </c>
      <c r="B190" s="195">
        <v>0</v>
      </c>
      <c r="C190" s="195">
        <v>0</v>
      </c>
      <c r="D190" s="195">
        <v>0</v>
      </c>
      <c r="E190" s="195">
        <v>0</v>
      </c>
      <c r="F190" s="175">
        <v>0</v>
      </c>
      <c r="G190" s="194" t="s">
        <v>587</v>
      </c>
      <c r="H190" s="195">
        <f>Tablica_A!K125</f>
        <v>0</v>
      </c>
      <c r="I190" s="194" t="s">
        <v>383</v>
      </c>
    </row>
    <row r="191" spans="1:9" ht="12.75" hidden="1">
      <c r="A191" s="195">
        <v>0</v>
      </c>
      <c r="B191" s="195">
        <v>0</v>
      </c>
      <c r="C191" s="195">
        <v>0</v>
      </c>
      <c r="D191" s="195">
        <v>0</v>
      </c>
      <c r="E191" s="195">
        <v>0</v>
      </c>
      <c r="F191" s="175">
        <v>0</v>
      </c>
      <c r="G191" s="194" t="s">
        <v>588</v>
      </c>
      <c r="H191" s="195">
        <f>Tablica_A!K127</f>
        <v>0</v>
      </c>
      <c r="I191" s="194" t="s">
        <v>383</v>
      </c>
    </row>
    <row r="192" spans="1:9" ht="12.75" hidden="1">
      <c r="A192" s="195">
        <v>0</v>
      </c>
      <c r="B192" s="195">
        <v>0</v>
      </c>
      <c r="C192" s="195">
        <v>0</v>
      </c>
      <c r="D192" s="195">
        <v>0</v>
      </c>
      <c r="E192" s="195">
        <v>0</v>
      </c>
      <c r="F192" s="175">
        <v>0</v>
      </c>
      <c r="G192" s="194" t="s">
        <v>589</v>
      </c>
      <c r="H192" s="195">
        <f>Tablica_A!K129</f>
        <v>0</v>
      </c>
      <c r="I192" s="194" t="s">
        <v>383</v>
      </c>
    </row>
    <row r="193" spans="1:9" ht="12.75" hidden="1">
      <c r="A193" s="195">
        <v>0</v>
      </c>
      <c r="B193" s="195">
        <v>0</v>
      </c>
      <c r="C193" s="195">
        <v>0</v>
      </c>
      <c r="D193" s="195">
        <v>0</v>
      </c>
      <c r="E193" s="195">
        <v>0</v>
      </c>
      <c r="F193" s="175">
        <v>0</v>
      </c>
      <c r="G193" s="194" t="s">
        <v>590</v>
      </c>
      <c r="H193" s="195">
        <f>Tablica_A!K131</f>
        <v>0</v>
      </c>
      <c r="I193" s="194" t="s">
        <v>383</v>
      </c>
    </row>
    <row r="194" spans="1:9" ht="12.75" hidden="1">
      <c r="A194" s="195">
        <v>0</v>
      </c>
      <c r="B194" s="195">
        <v>0</v>
      </c>
      <c r="C194" s="195">
        <v>0</v>
      </c>
      <c r="D194" s="195">
        <v>0</v>
      </c>
      <c r="E194" s="195">
        <v>0</v>
      </c>
      <c r="F194" s="175">
        <v>0</v>
      </c>
      <c r="G194" s="194" t="s">
        <v>591</v>
      </c>
      <c r="H194" s="195">
        <f>Tablica_A!K133</f>
        <v>0</v>
      </c>
      <c r="I194" s="194" t="s">
        <v>383</v>
      </c>
    </row>
    <row r="195" spans="1:9" ht="12.75" hidden="1">
      <c r="A195" s="195">
        <v>0</v>
      </c>
      <c r="B195" s="195">
        <v>0</v>
      </c>
      <c r="C195" s="195">
        <v>0</v>
      </c>
      <c r="D195" s="195">
        <v>0</v>
      </c>
      <c r="E195" s="195">
        <v>0</v>
      </c>
      <c r="F195" s="175">
        <v>0</v>
      </c>
      <c r="G195" s="194" t="s">
        <v>592</v>
      </c>
      <c r="H195" s="195">
        <f>Tablica_A!K135</f>
        <v>0</v>
      </c>
      <c r="I195" s="194" t="s">
        <v>383</v>
      </c>
    </row>
    <row r="196" spans="1:9" ht="12.75" hidden="1">
      <c r="A196" s="195">
        <v>0</v>
      </c>
      <c r="B196" s="195">
        <v>0</v>
      </c>
      <c r="C196" s="195">
        <v>0</v>
      </c>
      <c r="D196" s="195">
        <v>0</v>
      </c>
      <c r="E196" s="195">
        <v>0</v>
      </c>
      <c r="F196" s="175">
        <v>0</v>
      </c>
      <c r="G196" s="194" t="s">
        <v>593</v>
      </c>
      <c r="H196" s="195">
        <f>Tablica_A!K137</f>
        <v>0</v>
      </c>
      <c r="I196" s="194" t="s">
        <v>383</v>
      </c>
    </row>
    <row r="197" spans="1:9" ht="12.75" hidden="1">
      <c r="A197" s="195">
        <v>0</v>
      </c>
      <c r="B197" s="195">
        <v>0</v>
      </c>
      <c r="C197" s="195">
        <v>0</v>
      </c>
      <c r="D197" s="195">
        <v>0</v>
      </c>
      <c r="E197" s="195">
        <v>0</v>
      </c>
      <c r="F197" s="175">
        <v>0</v>
      </c>
      <c r="G197" s="194" t="s">
        <v>594</v>
      </c>
      <c r="H197" s="195">
        <f>Tablica_A!G121</f>
        <v>600</v>
      </c>
      <c r="I197" s="194" t="s">
        <v>383</v>
      </c>
    </row>
    <row r="198" spans="1:9" ht="12.75" hidden="1">
      <c r="A198" s="195">
        <v>0</v>
      </c>
      <c r="B198" s="195">
        <v>0</v>
      </c>
      <c r="C198" s="195">
        <v>0</v>
      </c>
      <c r="D198" s="195">
        <v>0</v>
      </c>
      <c r="E198" s="195">
        <v>0</v>
      </c>
      <c r="F198" s="175">
        <v>0</v>
      </c>
      <c r="G198" s="194" t="s">
        <v>595</v>
      </c>
      <c r="H198" s="195">
        <f>Tablica_A!G123</f>
        <v>0</v>
      </c>
      <c r="I198" s="194" t="s">
        <v>383</v>
      </c>
    </row>
    <row r="199" spans="1:9" ht="12.75" hidden="1">
      <c r="A199" s="195">
        <v>0</v>
      </c>
      <c r="B199" s="195">
        <v>0</v>
      </c>
      <c r="C199" s="195">
        <v>0</v>
      </c>
      <c r="D199" s="195">
        <v>0</v>
      </c>
      <c r="E199" s="195">
        <v>0</v>
      </c>
      <c r="F199" s="175">
        <v>0</v>
      </c>
      <c r="G199" s="194" t="s">
        <v>596</v>
      </c>
      <c r="H199" s="195">
        <f>Tablica_A!G125</f>
        <v>0</v>
      </c>
      <c r="I199" s="194" t="s">
        <v>383</v>
      </c>
    </row>
    <row r="200" spans="1:9" ht="12.75" hidden="1">
      <c r="A200" s="195">
        <v>0</v>
      </c>
      <c r="B200" s="195">
        <v>0</v>
      </c>
      <c r="C200" s="195">
        <v>0</v>
      </c>
      <c r="D200" s="195">
        <v>0</v>
      </c>
      <c r="E200" s="195">
        <v>0</v>
      </c>
      <c r="F200" s="175">
        <v>0</v>
      </c>
      <c r="G200" s="194" t="s">
        <v>597</v>
      </c>
      <c r="H200" s="195">
        <f>Tablica_A!G127</f>
        <v>0</v>
      </c>
      <c r="I200" s="194" t="s">
        <v>383</v>
      </c>
    </row>
    <row r="201" spans="1:9" ht="12.75" hidden="1">
      <c r="A201" s="195">
        <v>0</v>
      </c>
      <c r="B201" s="195">
        <v>0</v>
      </c>
      <c r="C201" s="195">
        <v>0</v>
      </c>
      <c r="D201" s="195">
        <v>0</v>
      </c>
      <c r="E201" s="195">
        <v>0</v>
      </c>
      <c r="F201" s="175">
        <v>0</v>
      </c>
      <c r="G201" s="194" t="s">
        <v>598</v>
      </c>
      <c r="H201" s="195">
        <f>Tablica_A!G129</f>
        <v>0</v>
      </c>
      <c r="I201" s="194" t="s">
        <v>383</v>
      </c>
    </row>
    <row r="202" spans="1:9" ht="12.75" hidden="1">
      <c r="A202" s="195">
        <v>0</v>
      </c>
      <c r="B202" s="195">
        <v>0</v>
      </c>
      <c r="C202" s="195">
        <v>0</v>
      </c>
      <c r="D202" s="195">
        <v>0</v>
      </c>
      <c r="E202" s="195">
        <v>0</v>
      </c>
      <c r="F202" s="175">
        <v>0</v>
      </c>
      <c r="G202" s="194" t="s">
        <v>599</v>
      </c>
      <c r="H202" s="195">
        <f>Tablica_A!G131</f>
        <v>0</v>
      </c>
      <c r="I202" s="194" t="s">
        <v>383</v>
      </c>
    </row>
    <row r="203" spans="1:9" ht="12.75" hidden="1">
      <c r="A203" s="195">
        <v>0</v>
      </c>
      <c r="B203" s="195">
        <v>0</v>
      </c>
      <c r="C203" s="195">
        <v>0</v>
      </c>
      <c r="D203" s="195">
        <v>0</v>
      </c>
      <c r="E203" s="195">
        <v>0</v>
      </c>
      <c r="F203" s="175">
        <v>0</v>
      </c>
      <c r="G203" s="194" t="s">
        <v>600</v>
      </c>
      <c r="H203" s="195">
        <f>Tablica_A!G133</f>
        <v>0</v>
      </c>
      <c r="I203" s="194" t="s">
        <v>383</v>
      </c>
    </row>
    <row r="204" spans="1:9" ht="12.75" hidden="1">
      <c r="A204" s="195">
        <v>0</v>
      </c>
      <c r="B204" s="195">
        <v>0</v>
      </c>
      <c r="C204" s="195">
        <v>0</v>
      </c>
      <c r="D204" s="195">
        <v>0</v>
      </c>
      <c r="E204" s="195">
        <v>0</v>
      </c>
      <c r="F204" s="175">
        <v>0</v>
      </c>
      <c r="G204" s="194" t="s">
        <v>601</v>
      </c>
      <c r="H204" s="195">
        <f>Tablica_A!G135</f>
        <v>0</v>
      </c>
      <c r="I204" s="194" t="s">
        <v>383</v>
      </c>
    </row>
    <row r="205" spans="1:9" ht="12.75" hidden="1">
      <c r="A205" s="195">
        <v>0</v>
      </c>
      <c r="B205" s="195">
        <v>0</v>
      </c>
      <c r="C205" s="195">
        <v>0</v>
      </c>
      <c r="D205" s="195">
        <v>0</v>
      </c>
      <c r="E205" s="195">
        <v>0</v>
      </c>
      <c r="F205" s="175">
        <v>0</v>
      </c>
      <c r="G205" s="194" t="s">
        <v>602</v>
      </c>
      <c r="H205" s="195">
        <f>Tablica_A!G137</f>
        <v>0</v>
      </c>
      <c r="I205" s="194" t="s">
        <v>383</v>
      </c>
    </row>
    <row r="206" spans="1:9" ht="12.75" hidden="1">
      <c r="A206" s="195">
        <v>0</v>
      </c>
      <c r="B206" s="195">
        <v>0</v>
      </c>
      <c r="C206" s="195">
        <v>0</v>
      </c>
      <c r="D206" s="195">
        <v>0</v>
      </c>
      <c r="E206" s="195">
        <v>0</v>
      </c>
      <c r="F206" s="175">
        <v>0</v>
      </c>
      <c r="G206" s="197" t="s">
        <v>629</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603</v>
      </c>
      <c r="H207" s="195">
        <f t="shared" si="7"/>
        <v>0</v>
      </c>
      <c r="I207" s="197" t="str">
        <f>IF(Tablica_A!M123&lt;&gt;"",Tablica_A!M123,"-")</f>
        <v>-</v>
      </c>
    </row>
    <row r="208" spans="1:9" ht="12.75" hidden="1">
      <c r="A208" s="195">
        <v>0</v>
      </c>
      <c r="B208" s="195">
        <v>0</v>
      </c>
      <c r="C208" s="195">
        <v>0</v>
      </c>
      <c r="D208" s="195">
        <v>0</v>
      </c>
      <c r="E208" s="195">
        <v>0</v>
      </c>
      <c r="F208" s="175">
        <v>0</v>
      </c>
      <c r="G208" s="197" t="s">
        <v>604</v>
      </c>
      <c r="H208" s="195">
        <f t="shared" si="7"/>
        <v>0</v>
      </c>
      <c r="I208" s="197" t="str">
        <f>IF(Tablica_A!M125&lt;&gt;"",Tablica_A!M125,"-")</f>
        <v>-</v>
      </c>
    </row>
    <row r="209" spans="1:9" ht="12.75" hidden="1">
      <c r="A209" s="195">
        <v>0</v>
      </c>
      <c r="B209" s="195">
        <v>0</v>
      </c>
      <c r="C209" s="195">
        <v>0</v>
      </c>
      <c r="D209" s="195">
        <v>0</v>
      </c>
      <c r="E209" s="195">
        <v>0</v>
      </c>
      <c r="F209" s="175">
        <v>0</v>
      </c>
      <c r="G209" s="197" t="s">
        <v>605</v>
      </c>
      <c r="H209" s="195">
        <f t="shared" si="7"/>
        <v>0</v>
      </c>
      <c r="I209" s="197" t="str">
        <f>IF(Tablica_A!M127&lt;&gt;"",Tablica_A!M127,"-")</f>
        <v>-</v>
      </c>
    </row>
    <row r="210" spans="1:9" ht="12.75" hidden="1">
      <c r="A210" s="195">
        <v>0</v>
      </c>
      <c r="B210" s="195">
        <v>0</v>
      </c>
      <c r="C210" s="195">
        <v>0</v>
      </c>
      <c r="D210" s="195">
        <v>0</v>
      </c>
      <c r="E210" s="195">
        <v>0</v>
      </c>
      <c r="F210" s="175">
        <v>0</v>
      </c>
      <c r="G210" s="197" t="s">
        <v>606</v>
      </c>
      <c r="H210" s="195">
        <f t="shared" si="7"/>
        <v>0</v>
      </c>
      <c r="I210" s="197" t="str">
        <f>IF(Tablica_A!M129&lt;&gt;"",Tablica_A!M129,"-")</f>
        <v>-</v>
      </c>
    </row>
    <row r="211" spans="1:9" ht="12.75" hidden="1">
      <c r="A211" s="195">
        <v>0</v>
      </c>
      <c r="B211" s="195">
        <v>0</v>
      </c>
      <c r="C211" s="195">
        <v>0</v>
      </c>
      <c r="D211" s="195">
        <v>0</v>
      </c>
      <c r="E211" s="195">
        <v>0</v>
      </c>
      <c r="F211" s="175">
        <v>0</v>
      </c>
      <c r="G211" s="197" t="s">
        <v>607</v>
      </c>
      <c r="H211" s="195">
        <f t="shared" si="7"/>
        <v>0</v>
      </c>
      <c r="I211" s="197" t="str">
        <f>IF(Tablica_A!M131&lt;&gt;"",Tablica_A!M131,"-")</f>
        <v>-</v>
      </c>
    </row>
    <row r="212" spans="1:9" ht="12.75" hidden="1">
      <c r="A212" s="195">
        <v>0</v>
      </c>
      <c r="B212" s="195">
        <v>0</v>
      </c>
      <c r="C212" s="195">
        <v>0</v>
      </c>
      <c r="D212" s="195">
        <v>0</v>
      </c>
      <c r="E212" s="195">
        <v>0</v>
      </c>
      <c r="F212" s="175">
        <v>0</v>
      </c>
      <c r="G212" s="197" t="s">
        <v>608</v>
      </c>
      <c r="H212" s="195">
        <f t="shared" si="7"/>
        <v>0</v>
      </c>
      <c r="I212" s="197" t="str">
        <f>IF(Tablica_A!M133&lt;&gt;"",Tablica_A!M133,"-")</f>
        <v>-</v>
      </c>
    </row>
    <row r="213" spans="1:9" ht="12.75" hidden="1">
      <c r="A213" s="195">
        <v>0</v>
      </c>
      <c r="B213" s="195">
        <v>0</v>
      </c>
      <c r="C213" s="195">
        <v>0</v>
      </c>
      <c r="D213" s="195">
        <v>0</v>
      </c>
      <c r="E213" s="195">
        <v>0</v>
      </c>
      <c r="F213" s="175">
        <v>0</v>
      </c>
      <c r="G213" s="197" t="s">
        <v>609</v>
      </c>
      <c r="H213" s="195">
        <f t="shared" si="7"/>
        <v>0</v>
      </c>
      <c r="I213" s="197" t="str">
        <f>IF(Tablica_A!M135&lt;&gt;"",Tablica_A!M135,"-")</f>
        <v>-</v>
      </c>
    </row>
    <row r="214" spans="1:9" ht="12.75" hidden="1">
      <c r="A214" s="195">
        <v>0</v>
      </c>
      <c r="B214" s="195">
        <v>0</v>
      </c>
      <c r="C214" s="195">
        <v>0</v>
      </c>
      <c r="D214" s="195">
        <v>0</v>
      </c>
      <c r="E214" s="195">
        <v>0</v>
      </c>
      <c r="F214" s="175">
        <v>0</v>
      </c>
      <c r="G214" s="197" t="s">
        <v>610</v>
      </c>
      <c r="H214" s="195">
        <f t="shared" si="7"/>
        <v>0</v>
      </c>
      <c r="I214" s="197" t="str">
        <f>IF(Tablica_A!M137&lt;&gt;"",Tablica_A!M137,"-")</f>
        <v>-</v>
      </c>
    </row>
    <row r="215" spans="1:9" ht="12.75" hidden="1">
      <c r="A215" s="195">
        <v>0</v>
      </c>
      <c r="B215" s="195">
        <v>0</v>
      </c>
      <c r="C215" s="195">
        <v>0</v>
      </c>
      <c r="D215" s="195">
        <v>0</v>
      </c>
      <c r="E215" s="195">
        <v>0</v>
      </c>
      <c r="F215" s="175">
        <v>0</v>
      </c>
      <c r="G215" s="197" t="s">
        <v>611</v>
      </c>
      <c r="H215" s="198">
        <f>Tablica_A!U121</f>
        <v>55536</v>
      </c>
      <c r="I215" s="197" t="s">
        <v>383</v>
      </c>
    </row>
    <row r="216" spans="1:9" ht="12.75" hidden="1">
      <c r="A216" s="195">
        <v>0</v>
      </c>
      <c r="B216" s="195">
        <v>0</v>
      </c>
      <c r="C216" s="195">
        <v>0</v>
      </c>
      <c r="D216" s="195">
        <v>0</v>
      </c>
      <c r="E216" s="195">
        <v>0</v>
      </c>
      <c r="F216" s="175">
        <v>0</v>
      </c>
      <c r="G216" s="197" t="s">
        <v>612</v>
      </c>
      <c r="H216" s="198">
        <f>Tablica_A!U123</f>
        <v>0</v>
      </c>
      <c r="I216" s="197" t="s">
        <v>383</v>
      </c>
    </row>
    <row r="217" spans="1:9" ht="12.75" hidden="1">
      <c r="A217" s="195">
        <v>0</v>
      </c>
      <c r="B217" s="195">
        <v>0</v>
      </c>
      <c r="C217" s="195">
        <v>0</v>
      </c>
      <c r="D217" s="195">
        <v>0</v>
      </c>
      <c r="E217" s="195">
        <v>0</v>
      </c>
      <c r="F217" s="175">
        <v>0</v>
      </c>
      <c r="G217" s="197" t="s">
        <v>613</v>
      </c>
      <c r="H217" s="198">
        <f>Tablica_A!U125</f>
        <v>0</v>
      </c>
      <c r="I217" s="197" t="s">
        <v>383</v>
      </c>
    </row>
    <row r="218" spans="1:9" ht="12.75" hidden="1">
      <c r="A218" s="195">
        <v>0</v>
      </c>
      <c r="B218" s="195">
        <v>0</v>
      </c>
      <c r="C218" s="195">
        <v>0</v>
      </c>
      <c r="D218" s="195">
        <v>0</v>
      </c>
      <c r="E218" s="195">
        <v>0</v>
      </c>
      <c r="F218" s="175">
        <v>0</v>
      </c>
      <c r="G218" s="197" t="s">
        <v>614</v>
      </c>
      <c r="H218" s="198">
        <f>Tablica_A!U127</f>
        <v>0</v>
      </c>
      <c r="I218" s="197" t="s">
        <v>383</v>
      </c>
    </row>
    <row r="219" spans="1:9" ht="12.75" hidden="1">
      <c r="A219" s="195">
        <v>0</v>
      </c>
      <c r="B219" s="195">
        <v>0</v>
      </c>
      <c r="C219" s="195">
        <v>0</v>
      </c>
      <c r="D219" s="195">
        <v>0</v>
      </c>
      <c r="E219" s="195">
        <v>0</v>
      </c>
      <c r="F219" s="175">
        <v>0</v>
      </c>
      <c r="G219" s="197" t="s">
        <v>615</v>
      </c>
      <c r="H219" s="198">
        <f>Tablica_A!U129</f>
        <v>0</v>
      </c>
      <c r="I219" s="197" t="s">
        <v>383</v>
      </c>
    </row>
    <row r="220" spans="1:9" ht="12.75" hidden="1">
      <c r="A220" s="195">
        <v>0</v>
      </c>
      <c r="B220" s="195">
        <v>0</v>
      </c>
      <c r="C220" s="195">
        <v>0</v>
      </c>
      <c r="D220" s="195">
        <v>0</v>
      </c>
      <c r="E220" s="195">
        <v>0</v>
      </c>
      <c r="F220" s="175">
        <v>0</v>
      </c>
      <c r="G220" s="197" t="s">
        <v>616</v>
      </c>
      <c r="H220" s="198">
        <f>Tablica_A!U131</f>
        <v>0</v>
      </c>
      <c r="I220" s="197" t="s">
        <v>383</v>
      </c>
    </row>
    <row r="221" spans="1:9" ht="12.75" hidden="1">
      <c r="A221" s="195">
        <v>0</v>
      </c>
      <c r="B221" s="195">
        <v>0</v>
      </c>
      <c r="C221" s="195">
        <v>0</v>
      </c>
      <c r="D221" s="195">
        <v>0</v>
      </c>
      <c r="E221" s="195">
        <v>0</v>
      </c>
      <c r="F221" s="175">
        <v>0</v>
      </c>
      <c r="G221" s="197" t="s">
        <v>617</v>
      </c>
      <c r="H221" s="198">
        <f>Tablica_A!U133</f>
        <v>0</v>
      </c>
      <c r="I221" s="197" t="s">
        <v>383</v>
      </c>
    </row>
    <row r="222" spans="1:9" ht="12.75" hidden="1">
      <c r="A222" s="195">
        <v>0</v>
      </c>
      <c r="B222" s="195">
        <v>0</v>
      </c>
      <c r="C222" s="195">
        <v>0</v>
      </c>
      <c r="D222" s="195">
        <v>0</v>
      </c>
      <c r="E222" s="195">
        <v>0</v>
      </c>
      <c r="F222" s="175">
        <v>0</v>
      </c>
      <c r="G222" s="197" t="s">
        <v>618</v>
      </c>
      <c r="H222" s="198">
        <f>Tablica_A!U135</f>
        <v>0</v>
      </c>
      <c r="I222" s="197" t="s">
        <v>383</v>
      </c>
    </row>
    <row r="223" spans="1:9" ht="12.75" hidden="1">
      <c r="A223" s="195">
        <v>0</v>
      </c>
      <c r="B223" s="195">
        <v>0</v>
      </c>
      <c r="C223" s="195">
        <v>0</v>
      </c>
      <c r="D223" s="195">
        <v>0</v>
      </c>
      <c r="E223" s="195">
        <v>0</v>
      </c>
      <c r="F223" s="175">
        <v>0</v>
      </c>
      <c r="G223" s="197" t="s">
        <v>619</v>
      </c>
      <c r="H223" s="198">
        <f>Tablica_A!U137</f>
        <v>0</v>
      </c>
      <c r="I223" s="197" t="s">
        <v>383</v>
      </c>
    </row>
    <row r="224" spans="1:9" ht="12.75" hidden="1">
      <c r="A224" s="195">
        <v>0</v>
      </c>
      <c r="B224" s="195">
        <v>0</v>
      </c>
      <c r="C224" s="195">
        <v>0</v>
      </c>
      <c r="D224" s="195">
        <v>0</v>
      </c>
      <c r="E224" s="195">
        <v>0</v>
      </c>
      <c r="F224" s="175">
        <v>0</v>
      </c>
      <c r="G224" s="197" t="s">
        <v>620</v>
      </c>
      <c r="H224" s="198">
        <f>Tablica_A!Q121</f>
        <v>400</v>
      </c>
      <c r="I224" s="197" t="s">
        <v>383</v>
      </c>
    </row>
    <row r="225" spans="1:9" ht="12.75" hidden="1">
      <c r="A225" s="195">
        <v>0</v>
      </c>
      <c r="B225" s="195">
        <v>0</v>
      </c>
      <c r="C225" s="195">
        <v>0</v>
      </c>
      <c r="D225" s="195">
        <v>0</v>
      </c>
      <c r="E225" s="195">
        <v>0</v>
      </c>
      <c r="F225" s="175">
        <v>0</v>
      </c>
      <c r="G225" s="197" t="s">
        <v>621</v>
      </c>
      <c r="H225" s="198">
        <f>Tablica_A!Q123</f>
        <v>0</v>
      </c>
      <c r="I225" s="197" t="s">
        <v>383</v>
      </c>
    </row>
    <row r="226" spans="1:9" ht="12.75" hidden="1">
      <c r="A226" s="195">
        <v>0</v>
      </c>
      <c r="B226" s="195">
        <v>0</v>
      </c>
      <c r="C226" s="195">
        <v>0</v>
      </c>
      <c r="D226" s="195">
        <v>0</v>
      </c>
      <c r="E226" s="195">
        <v>0</v>
      </c>
      <c r="F226" s="175">
        <v>0</v>
      </c>
      <c r="G226" s="197" t="s">
        <v>622</v>
      </c>
      <c r="H226" s="198">
        <f>Tablica_A!Q125</f>
        <v>0</v>
      </c>
      <c r="I226" s="197" t="s">
        <v>383</v>
      </c>
    </row>
    <row r="227" spans="1:9" ht="12.75" hidden="1">
      <c r="A227" s="195">
        <v>0</v>
      </c>
      <c r="B227" s="195">
        <v>0</v>
      </c>
      <c r="C227" s="195">
        <v>0</v>
      </c>
      <c r="D227" s="195">
        <v>0</v>
      </c>
      <c r="E227" s="195">
        <v>0</v>
      </c>
      <c r="F227" s="175">
        <v>0</v>
      </c>
      <c r="G227" s="197" t="s">
        <v>623</v>
      </c>
      <c r="H227" s="198">
        <f>Tablica_A!Q127</f>
        <v>0</v>
      </c>
      <c r="I227" s="197" t="s">
        <v>383</v>
      </c>
    </row>
    <row r="228" spans="1:9" ht="12.75" hidden="1">
      <c r="A228" s="195">
        <v>0</v>
      </c>
      <c r="B228" s="195">
        <v>0</v>
      </c>
      <c r="C228" s="195">
        <v>0</v>
      </c>
      <c r="D228" s="195">
        <v>0</v>
      </c>
      <c r="E228" s="195">
        <v>0</v>
      </c>
      <c r="F228" s="175">
        <v>0</v>
      </c>
      <c r="G228" s="197" t="s">
        <v>624</v>
      </c>
      <c r="H228" s="198">
        <f>Tablica_A!Q129</f>
        <v>0</v>
      </c>
      <c r="I228" s="197" t="s">
        <v>383</v>
      </c>
    </row>
    <row r="229" spans="1:9" ht="12.75" hidden="1">
      <c r="A229" s="195">
        <v>0</v>
      </c>
      <c r="B229" s="195">
        <v>0</v>
      </c>
      <c r="C229" s="195">
        <v>0</v>
      </c>
      <c r="D229" s="195">
        <v>0</v>
      </c>
      <c r="E229" s="195">
        <v>0</v>
      </c>
      <c r="F229" s="175">
        <v>0</v>
      </c>
      <c r="G229" s="197" t="s">
        <v>625</v>
      </c>
      <c r="H229" s="198">
        <f>Tablica_A!Q131</f>
        <v>0</v>
      </c>
      <c r="I229" s="197" t="s">
        <v>383</v>
      </c>
    </row>
    <row r="230" spans="1:9" ht="12.75" hidden="1">
      <c r="A230" s="195">
        <v>0</v>
      </c>
      <c r="B230" s="195">
        <v>0</v>
      </c>
      <c r="C230" s="195">
        <v>0</v>
      </c>
      <c r="D230" s="195">
        <v>0</v>
      </c>
      <c r="E230" s="195">
        <v>0</v>
      </c>
      <c r="F230" s="175">
        <v>0</v>
      </c>
      <c r="G230" s="197" t="s">
        <v>626</v>
      </c>
      <c r="H230" s="198">
        <f>Tablica_A!Q133</f>
        <v>0</v>
      </c>
      <c r="I230" s="197" t="s">
        <v>383</v>
      </c>
    </row>
    <row r="231" spans="1:9" ht="12.75" hidden="1">
      <c r="A231" s="195">
        <v>0</v>
      </c>
      <c r="B231" s="195">
        <v>0</v>
      </c>
      <c r="C231" s="195">
        <v>0</v>
      </c>
      <c r="D231" s="195">
        <v>0</v>
      </c>
      <c r="E231" s="195">
        <v>0</v>
      </c>
      <c r="F231" s="175">
        <v>0</v>
      </c>
      <c r="G231" s="197" t="s">
        <v>627</v>
      </c>
      <c r="H231" s="198">
        <f>Tablica_A!Q135</f>
        <v>0</v>
      </c>
      <c r="I231" s="197" t="s">
        <v>383</v>
      </c>
    </row>
    <row r="232" spans="1:9" ht="12.75" hidden="1">
      <c r="A232" s="195">
        <v>0</v>
      </c>
      <c r="B232" s="195">
        <v>0</v>
      </c>
      <c r="C232" s="195">
        <v>0</v>
      </c>
      <c r="D232" s="195">
        <v>0</v>
      </c>
      <c r="E232" s="195">
        <v>0</v>
      </c>
      <c r="F232" s="175">
        <v>0</v>
      </c>
      <c r="G232" s="197" t="s">
        <v>628</v>
      </c>
      <c r="H232" s="198">
        <f>Tablica_A!Q137</f>
        <v>0</v>
      </c>
      <c r="I232" s="197" t="s">
        <v>383</v>
      </c>
    </row>
    <row r="233" spans="1:9" ht="12.75" hidden="1">
      <c r="A233" s="195">
        <v>0</v>
      </c>
      <c r="B233" s="195">
        <v>0</v>
      </c>
      <c r="C233" s="195">
        <v>0</v>
      </c>
      <c r="D233" s="195">
        <v>0</v>
      </c>
      <c r="E233" s="195">
        <v>0</v>
      </c>
      <c r="F233" s="175">
        <v>0</v>
      </c>
      <c r="G233" s="194" t="s">
        <v>712</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713</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630</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631</v>
      </c>
      <c r="H236" s="195">
        <f t="shared" si="8"/>
        <v>0</v>
      </c>
      <c r="I236" s="197" t="str">
        <f>IF(Tablica_A!C148&lt;&gt;"",Tablica_A!C148,"-")</f>
        <v>-</v>
      </c>
    </row>
    <row r="237" spans="1:9" ht="12.75" hidden="1">
      <c r="A237" s="195">
        <v>0</v>
      </c>
      <c r="B237" s="195">
        <v>0</v>
      </c>
      <c r="C237" s="195">
        <v>0</v>
      </c>
      <c r="D237" s="195">
        <v>0</v>
      </c>
      <c r="E237" s="195">
        <v>0</v>
      </c>
      <c r="F237" s="175">
        <v>0</v>
      </c>
      <c r="G237" s="194" t="s">
        <v>632</v>
      </c>
      <c r="H237" s="195">
        <f t="shared" si="8"/>
        <v>0</v>
      </c>
      <c r="I237" s="197" t="str">
        <f>IF(Tablica_A!C150&lt;&gt;"",Tablica_A!C150,"-")</f>
        <v>-</v>
      </c>
    </row>
    <row r="238" spans="1:9" ht="12.75" hidden="1">
      <c r="A238" s="195">
        <v>0</v>
      </c>
      <c r="B238" s="195">
        <v>0</v>
      </c>
      <c r="C238" s="195">
        <v>0</v>
      </c>
      <c r="D238" s="195">
        <v>0</v>
      </c>
      <c r="E238" s="195">
        <v>0</v>
      </c>
      <c r="F238" s="175">
        <v>0</v>
      </c>
      <c r="G238" s="194" t="s">
        <v>633</v>
      </c>
      <c r="H238" s="195">
        <f t="shared" si="8"/>
        <v>0</v>
      </c>
      <c r="I238" s="197" t="str">
        <f>IF(Tablica_A!C152&lt;&gt;"",Tablica_A!C152,"-")</f>
        <v>-</v>
      </c>
    </row>
    <row r="239" spans="1:9" ht="12.75" hidden="1">
      <c r="A239" s="195">
        <v>0</v>
      </c>
      <c r="B239" s="195">
        <v>0</v>
      </c>
      <c r="C239" s="195">
        <v>0</v>
      </c>
      <c r="D239" s="195">
        <v>0</v>
      </c>
      <c r="E239" s="195">
        <v>0</v>
      </c>
      <c r="F239" s="175">
        <v>0</v>
      </c>
      <c r="G239" s="194" t="s">
        <v>634</v>
      </c>
      <c r="H239" s="195">
        <f t="shared" si="8"/>
        <v>0</v>
      </c>
      <c r="I239" s="197" t="str">
        <f>IF(Tablica_A!C154&lt;&gt;"",Tablica_A!C154,"-")</f>
        <v>-</v>
      </c>
    </row>
    <row r="240" spans="1:9" ht="12.75" hidden="1">
      <c r="A240" s="195">
        <v>0</v>
      </c>
      <c r="B240" s="195">
        <v>0</v>
      </c>
      <c r="C240" s="195">
        <v>0</v>
      </c>
      <c r="D240" s="195">
        <v>0</v>
      </c>
      <c r="E240" s="195">
        <v>0</v>
      </c>
      <c r="F240" s="175">
        <v>0</v>
      </c>
      <c r="G240" s="194" t="s">
        <v>635</v>
      </c>
      <c r="H240" s="195">
        <f t="shared" si="8"/>
        <v>0</v>
      </c>
      <c r="I240" s="197" t="str">
        <f>IF(Tablica_A!C156&lt;&gt;"",Tablica_A!C156,"-")</f>
        <v>-</v>
      </c>
    </row>
    <row r="241" spans="1:9" ht="12.75" hidden="1">
      <c r="A241" s="195">
        <v>0</v>
      </c>
      <c r="B241" s="195">
        <v>0</v>
      </c>
      <c r="C241" s="195">
        <v>0</v>
      </c>
      <c r="D241" s="195">
        <v>0</v>
      </c>
      <c r="E241" s="195">
        <v>0</v>
      </c>
      <c r="F241" s="175">
        <v>0</v>
      </c>
      <c r="G241" s="194" t="s">
        <v>641</v>
      </c>
      <c r="H241" s="195">
        <f t="shared" si="8"/>
        <v>0</v>
      </c>
      <c r="I241" s="197" t="str">
        <f>IF(Tablica_A!E146&lt;&gt;"",Tablica_A!E146,"-")</f>
        <v>-</v>
      </c>
    </row>
    <row r="242" spans="1:9" ht="12.75" hidden="1">
      <c r="A242" s="195">
        <v>0</v>
      </c>
      <c r="B242" s="195">
        <v>0</v>
      </c>
      <c r="C242" s="195">
        <v>0</v>
      </c>
      <c r="D242" s="195">
        <v>0</v>
      </c>
      <c r="E242" s="195">
        <v>0</v>
      </c>
      <c r="F242" s="175">
        <v>0</v>
      </c>
      <c r="G242" s="194" t="s">
        <v>636</v>
      </c>
      <c r="H242" s="195">
        <f t="shared" si="8"/>
        <v>0</v>
      </c>
      <c r="I242" s="197" t="str">
        <f>IF(Tablica_A!E148&lt;&gt;"",Tablica_A!E148,"-")</f>
        <v>-</v>
      </c>
    </row>
    <row r="243" spans="1:9" ht="12.75" hidden="1">
      <c r="A243" s="195">
        <v>0</v>
      </c>
      <c r="B243" s="195">
        <v>0</v>
      </c>
      <c r="C243" s="195">
        <v>0</v>
      </c>
      <c r="D243" s="195">
        <v>0</v>
      </c>
      <c r="E243" s="195">
        <v>0</v>
      </c>
      <c r="F243" s="175">
        <v>0</v>
      </c>
      <c r="G243" s="194" t="s">
        <v>637</v>
      </c>
      <c r="H243" s="195">
        <f t="shared" si="8"/>
        <v>0</v>
      </c>
      <c r="I243" s="197" t="str">
        <f>IF(Tablica_A!E150&lt;&gt;"",Tablica_A!E150,"-")</f>
        <v>-</v>
      </c>
    </row>
    <row r="244" spans="1:9" ht="12.75" hidden="1">
      <c r="A244" s="195">
        <v>0</v>
      </c>
      <c r="B244" s="195">
        <v>0</v>
      </c>
      <c r="C244" s="195">
        <v>0</v>
      </c>
      <c r="D244" s="195">
        <v>0</v>
      </c>
      <c r="E244" s="195">
        <v>0</v>
      </c>
      <c r="F244" s="175">
        <v>0</v>
      </c>
      <c r="G244" s="194" t="s">
        <v>638</v>
      </c>
      <c r="H244" s="195">
        <f t="shared" si="8"/>
        <v>0</v>
      </c>
      <c r="I244" s="197" t="str">
        <f>IF(Tablica_A!E152&lt;&gt;"",Tablica_A!E152,"-")</f>
        <v>-</v>
      </c>
    </row>
    <row r="245" spans="1:9" ht="12.75" hidden="1">
      <c r="A245" s="195">
        <v>0</v>
      </c>
      <c r="B245" s="195">
        <v>0</v>
      </c>
      <c r="C245" s="195">
        <v>0</v>
      </c>
      <c r="D245" s="195">
        <v>0</v>
      </c>
      <c r="E245" s="195">
        <v>0</v>
      </c>
      <c r="F245" s="175">
        <v>0</v>
      </c>
      <c r="G245" s="194" t="s">
        <v>639</v>
      </c>
      <c r="H245" s="195">
        <f t="shared" si="8"/>
        <v>0</v>
      </c>
      <c r="I245" s="197" t="str">
        <f>IF(Tablica_A!E154&lt;&gt;"",Tablica_A!E154,"-")</f>
        <v>-</v>
      </c>
    </row>
    <row r="246" spans="1:9" ht="12.75" hidden="1">
      <c r="A246" s="195">
        <v>0</v>
      </c>
      <c r="B246" s="195">
        <v>0</v>
      </c>
      <c r="C246" s="195">
        <v>0</v>
      </c>
      <c r="D246" s="195">
        <v>0</v>
      </c>
      <c r="E246" s="195">
        <v>0</v>
      </c>
      <c r="F246" s="175">
        <v>0</v>
      </c>
      <c r="G246" s="194" t="s">
        <v>640</v>
      </c>
      <c r="H246" s="195">
        <f t="shared" si="8"/>
        <v>0</v>
      </c>
      <c r="I246" s="197" t="str">
        <f>IF(Tablica_A!E156&lt;&gt;"",Tablica_A!E156,"-")</f>
        <v>-</v>
      </c>
    </row>
    <row r="247" spans="1:9" ht="12.75" hidden="1">
      <c r="A247" s="195">
        <v>0</v>
      </c>
      <c r="B247" s="195">
        <v>0</v>
      </c>
      <c r="C247" s="195">
        <v>0</v>
      </c>
      <c r="D247" s="195">
        <v>0</v>
      </c>
      <c r="E247" s="195">
        <v>0</v>
      </c>
      <c r="F247" s="175">
        <v>0</v>
      </c>
      <c r="G247" s="194" t="s">
        <v>647</v>
      </c>
      <c r="H247" s="195">
        <f t="shared" si="8"/>
        <v>0</v>
      </c>
      <c r="I247" s="197" t="str">
        <f>IF(Tablica_A!M146&lt;&gt;"",Tablica_A!M146,"-")</f>
        <v>-</v>
      </c>
    </row>
    <row r="248" spans="1:9" ht="12.75" hidden="1">
      <c r="A248" s="195">
        <v>0</v>
      </c>
      <c r="B248" s="195">
        <v>0</v>
      </c>
      <c r="C248" s="195">
        <v>0</v>
      </c>
      <c r="D248" s="195">
        <v>0</v>
      </c>
      <c r="E248" s="195">
        <v>0</v>
      </c>
      <c r="F248" s="175">
        <v>0</v>
      </c>
      <c r="G248" s="194" t="s">
        <v>642</v>
      </c>
      <c r="H248" s="195">
        <f t="shared" si="8"/>
        <v>0</v>
      </c>
      <c r="I248" s="197" t="str">
        <f>IF(Tablica_A!M148&lt;&gt;"",Tablica_A!M148,"-")</f>
        <v>-</v>
      </c>
    </row>
    <row r="249" spans="1:9" ht="12.75" hidden="1">
      <c r="A249" s="195">
        <v>0</v>
      </c>
      <c r="B249" s="195">
        <v>0</v>
      </c>
      <c r="C249" s="195">
        <v>0</v>
      </c>
      <c r="D249" s="195">
        <v>0</v>
      </c>
      <c r="E249" s="195">
        <v>0</v>
      </c>
      <c r="F249" s="175">
        <v>0</v>
      </c>
      <c r="G249" s="194" t="s">
        <v>643</v>
      </c>
      <c r="H249" s="195">
        <f t="shared" si="8"/>
        <v>0</v>
      </c>
      <c r="I249" s="197" t="str">
        <f>IF(Tablica_A!M150&lt;&gt;"",Tablica_A!M150,"-")</f>
        <v>-</v>
      </c>
    </row>
    <row r="250" spans="1:9" ht="12.75" hidden="1">
      <c r="A250" s="195">
        <v>0</v>
      </c>
      <c r="B250" s="195">
        <v>0</v>
      </c>
      <c r="C250" s="195">
        <v>0</v>
      </c>
      <c r="D250" s="195">
        <v>0</v>
      </c>
      <c r="E250" s="195">
        <v>0</v>
      </c>
      <c r="F250" s="175">
        <v>0</v>
      </c>
      <c r="G250" s="194" t="s">
        <v>644</v>
      </c>
      <c r="H250" s="195">
        <f t="shared" si="8"/>
        <v>0</v>
      </c>
      <c r="I250" s="197" t="str">
        <f>IF(Tablica_A!M152&lt;&gt;"",Tablica_A!M152,"-")</f>
        <v>-</v>
      </c>
    </row>
    <row r="251" spans="1:9" ht="12.75" hidden="1">
      <c r="A251" s="195">
        <v>0</v>
      </c>
      <c r="B251" s="195">
        <v>0</v>
      </c>
      <c r="C251" s="195">
        <v>0</v>
      </c>
      <c r="D251" s="195">
        <v>0</v>
      </c>
      <c r="E251" s="195">
        <v>0</v>
      </c>
      <c r="F251" s="175">
        <v>0</v>
      </c>
      <c r="G251" s="194" t="s">
        <v>645</v>
      </c>
      <c r="H251" s="195">
        <f t="shared" si="8"/>
        <v>0</v>
      </c>
      <c r="I251" s="197" t="str">
        <f>IF(Tablica_A!M154&lt;&gt;"",Tablica_A!M154,"-")</f>
        <v>-</v>
      </c>
    </row>
    <row r="252" spans="1:9" ht="12.75" hidden="1">
      <c r="A252" s="195">
        <v>0</v>
      </c>
      <c r="B252" s="195">
        <v>0</v>
      </c>
      <c r="C252" s="195">
        <v>0</v>
      </c>
      <c r="D252" s="195">
        <v>0</v>
      </c>
      <c r="E252" s="195">
        <v>0</v>
      </c>
      <c r="F252" s="175">
        <v>0</v>
      </c>
      <c r="G252" s="194" t="s">
        <v>646</v>
      </c>
      <c r="H252" s="195">
        <f t="shared" si="8"/>
        <v>0</v>
      </c>
      <c r="I252" s="197" t="str">
        <f>IF(Tablica_A!M156&lt;&gt;"",Tablica_A!M156,"-")</f>
        <v>-</v>
      </c>
    </row>
    <row r="253" spans="1:9" ht="12.75" hidden="1">
      <c r="A253" s="195">
        <v>0</v>
      </c>
      <c r="B253" s="195">
        <v>0</v>
      </c>
      <c r="C253" s="195">
        <v>0</v>
      </c>
      <c r="D253" s="195">
        <v>0</v>
      </c>
      <c r="E253" s="195">
        <v>0</v>
      </c>
      <c r="F253" s="175">
        <v>0</v>
      </c>
      <c r="G253" s="194" t="s">
        <v>653</v>
      </c>
      <c r="H253" s="195">
        <f t="shared" si="8"/>
        <v>0</v>
      </c>
      <c r="I253" s="197" t="str">
        <f>IF(Tablica_A!Q146&lt;&gt;"",Tablica_A!Q146,"-")</f>
        <v>-</v>
      </c>
    </row>
    <row r="254" spans="1:9" ht="12.75" hidden="1">
      <c r="A254" s="195">
        <v>0</v>
      </c>
      <c r="B254" s="195">
        <v>0</v>
      </c>
      <c r="C254" s="195">
        <v>0</v>
      </c>
      <c r="D254" s="195">
        <v>0</v>
      </c>
      <c r="E254" s="195">
        <v>0</v>
      </c>
      <c r="F254" s="175">
        <v>0</v>
      </c>
      <c r="G254" s="194" t="s">
        <v>648</v>
      </c>
      <c r="H254" s="195">
        <f t="shared" si="8"/>
        <v>0</v>
      </c>
      <c r="I254" s="197" t="str">
        <f>IF(Tablica_A!Q148&lt;&gt;"",Tablica_A!Q148,"-")</f>
        <v>-</v>
      </c>
    </row>
    <row r="255" spans="1:9" ht="12.75" hidden="1">
      <c r="A255" s="195">
        <v>0</v>
      </c>
      <c r="B255" s="195">
        <v>0</v>
      </c>
      <c r="C255" s="195">
        <v>0</v>
      </c>
      <c r="D255" s="195">
        <v>0</v>
      </c>
      <c r="E255" s="195">
        <v>0</v>
      </c>
      <c r="F255" s="175">
        <v>0</v>
      </c>
      <c r="G255" s="194" t="s">
        <v>649</v>
      </c>
      <c r="H255" s="195">
        <f t="shared" si="8"/>
        <v>0</v>
      </c>
      <c r="I255" s="197" t="str">
        <f>IF(Tablica_A!Q150&lt;&gt;"",Tablica_A!Q150,"-")</f>
        <v>-</v>
      </c>
    </row>
    <row r="256" spans="1:9" ht="12.75" hidden="1">
      <c r="A256" s="195">
        <v>0</v>
      </c>
      <c r="B256" s="195">
        <v>0</v>
      </c>
      <c r="C256" s="195">
        <v>0</v>
      </c>
      <c r="D256" s="195">
        <v>0</v>
      </c>
      <c r="E256" s="195">
        <v>0</v>
      </c>
      <c r="F256" s="175">
        <v>0</v>
      </c>
      <c r="G256" s="194" t="s">
        <v>650</v>
      </c>
      <c r="H256" s="195">
        <f t="shared" si="8"/>
        <v>0</v>
      </c>
      <c r="I256" s="197" t="str">
        <f>IF(Tablica_A!Q152&lt;&gt;"",Tablica_A!Q152,"-")</f>
        <v>-</v>
      </c>
    </row>
    <row r="257" spans="1:9" ht="12.75" hidden="1">
      <c r="A257" s="195">
        <v>0</v>
      </c>
      <c r="B257" s="195">
        <v>0</v>
      </c>
      <c r="C257" s="195">
        <v>0</v>
      </c>
      <c r="D257" s="195">
        <v>0</v>
      </c>
      <c r="E257" s="195">
        <v>0</v>
      </c>
      <c r="F257" s="175">
        <v>0</v>
      </c>
      <c r="G257" s="194" t="s">
        <v>651</v>
      </c>
      <c r="H257" s="195">
        <f t="shared" si="8"/>
        <v>0</v>
      </c>
      <c r="I257" s="197" t="str">
        <f>IF(Tablica_A!Q154&lt;&gt;"",Tablica_A!Q154,"-")</f>
        <v>-</v>
      </c>
    </row>
    <row r="258" spans="1:9" ht="12.75" hidden="1">
      <c r="A258" s="195">
        <v>0</v>
      </c>
      <c r="B258" s="195">
        <v>0</v>
      </c>
      <c r="C258" s="195">
        <v>0</v>
      </c>
      <c r="D258" s="195">
        <v>0</v>
      </c>
      <c r="E258" s="195">
        <v>0</v>
      </c>
      <c r="F258" s="175">
        <v>0</v>
      </c>
      <c r="G258" s="194" t="s">
        <v>652</v>
      </c>
      <c r="H258" s="195">
        <f t="shared" si="8"/>
        <v>0</v>
      </c>
      <c r="I258" s="197" t="str">
        <f>IF(Tablica_A!Q156&lt;&gt;"",Tablica_A!Q156,"-")</f>
        <v>-</v>
      </c>
    </row>
    <row r="259" spans="1:9" ht="12.75" hidden="1">
      <c r="A259" s="195">
        <v>0</v>
      </c>
      <c r="B259" s="195">
        <v>0</v>
      </c>
      <c r="C259" s="195">
        <v>0</v>
      </c>
      <c r="D259" s="195">
        <v>0</v>
      </c>
      <c r="E259" s="195">
        <v>0</v>
      </c>
      <c r="F259" s="175">
        <v>0</v>
      </c>
      <c r="G259" s="194" t="s">
        <v>654</v>
      </c>
      <c r="H259" s="195">
        <f t="shared" si="8"/>
        <v>25</v>
      </c>
      <c r="I259" s="197" t="str">
        <f>IF(Tablica_A!K158&lt;&gt;"",Tablica_A!K158,"-")</f>
        <v>REVIDICON d.o.o. VARAŽDIN</v>
      </c>
    </row>
    <row r="260" spans="1:9" ht="12.75" hidden="1">
      <c r="A260" s="195">
        <v>0</v>
      </c>
      <c r="B260" s="195">
        <v>0</v>
      </c>
      <c r="C260" s="195">
        <v>0</v>
      </c>
      <c r="D260" s="195">
        <v>0</v>
      </c>
      <c r="E260" s="195">
        <v>0</v>
      </c>
      <c r="F260" s="175">
        <v>0</v>
      </c>
      <c r="G260" s="194" t="s">
        <v>655</v>
      </c>
      <c r="H260" s="195">
        <f t="shared" si="8"/>
        <v>14</v>
      </c>
      <c r="I260" s="197" t="str">
        <f>IF(Tablica_A!K160&lt;&gt;"",Tablica_A!K160,"-")</f>
        <v>42000 VARAŽDIN</v>
      </c>
    </row>
    <row r="261" spans="1:9" ht="12.75" hidden="1">
      <c r="A261" s="195">
        <v>0</v>
      </c>
      <c r="B261" s="195">
        <v>0</v>
      </c>
      <c r="C261" s="195">
        <v>0</v>
      </c>
      <c r="D261" s="195">
        <v>0</v>
      </c>
      <c r="E261" s="195">
        <v>0</v>
      </c>
      <c r="F261" s="175">
        <v>0</v>
      </c>
      <c r="G261" s="194" t="s">
        <v>656</v>
      </c>
      <c r="H261" s="195">
        <f t="shared" si="8"/>
        <v>16</v>
      </c>
      <c r="I261" s="197" t="str">
        <f>IF(Tablica_A!O160&lt;&gt;"",Tablica_A!O160,"-")</f>
        <v>ANKICE OPOLSKI 2</v>
      </c>
    </row>
    <row r="262" spans="1:9" ht="12.75" hidden="1">
      <c r="A262" s="195">
        <v>0</v>
      </c>
      <c r="B262" s="195">
        <v>0</v>
      </c>
      <c r="C262" s="195">
        <v>0</v>
      </c>
      <c r="D262" s="195">
        <v>0</v>
      </c>
      <c r="E262" s="195">
        <v>0</v>
      </c>
      <c r="F262" s="175">
        <v>0</v>
      </c>
      <c r="G262" s="194" t="s">
        <v>657</v>
      </c>
      <c r="H262" s="195">
        <f t="shared" si="8"/>
        <v>31</v>
      </c>
      <c r="I262" s="197" t="str">
        <f>IF(Tablica_A!C165&lt;&gt;"",Tablica_A!C165,"-")</f>
        <v>VARAŽDINSKA BURZA d.d. VARAŽDIN</v>
      </c>
    </row>
    <row r="263" spans="1:9" ht="12.75" hidden="1">
      <c r="A263" s="195">
        <v>0</v>
      </c>
      <c r="B263" s="195">
        <v>0</v>
      </c>
      <c r="C263" s="195">
        <v>0</v>
      </c>
      <c r="D263" s="195">
        <v>0</v>
      </c>
      <c r="E263" s="195">
        <v>0</v>
      </c>
      <c r="F263" s="175">
        <v>0</v>
      </c>
      <c r="G263" s="194" t="s">
        <v>658</v>
      </c>
      <c r="H263" s="195">
        <f t="shared" si="8"/>
        <v>0</v>
      </c>
      <c r="I263" s="197" t="str">
        <f>IF(Tablica_A!C167&lt;&gt;"",Tablica_A!C167,"-")</f>
        <v>-</v>
      </c>
    </row>
    <row r="264" spans="1:9" ht="12.75" hidden="1">
      <c r="A264" s="195">
        <v>0</v>
      </c>
      <c r="B264" s="195">
        <v>0</v>
      </c>
      <c r="C264" s="195">
        <v>0</v>
      </c>
      <c r="D264" s="195">
        <v>0</v>
      </c>
      <c r="E264" s="195">
        <v>0</v>
      </c>
      <c r="F264" s="175">
        <v>0</v>
      </c>
      <c r="G264" s="194" t="s">
        <v>659</v>
      </c>
      <c r="H264" s="195">
        <f t="shared" si="8"/>
        <v>0</v>
      </c>
      <c r="I264" s="197" t="str">
        <f>IF(Tablica_A!C169&lt;&gt;"",Tablica_A!C169,"-")</f>
        <v>-</v>
      </c>
    </row>
    <row r="265" spans="1:9" ht="12.75" hidden="1">
      <c r="A265" s="195">
        <v>0</v>
      </c>
      <c r="B265" s="195">
        <v>0</v>
      </c>
      <c r="C265" s="195">
        <v>0</v>
      </c>
      <c r="D265" s="195">
        <v>0</v>
      </c>
      <c r="E265" s="195">
        <v>0</v>
      </c>
      <c r="F265" s="175">
        <v>0</v>
      </c>
      <c r="G265" s="194" t="s">
        <v>660</v>
      </c>
      <c r="H265" s="195">
        <f t="shared" si="8"/>
        <v>0</v>
      </c>
      <c r="I265" s="197" t="str">
        <f>IF(Tablica_A!C171&lt;&gt;"",Tablica_A!C171,"-")</f>
        <v>-</v>
      </c>
    </row>
    <row r="266" spans="1:9" ht="12.75" hidden="1">
      <c r="A266" s="195">
        <v>0</v>
      </c>
      <c r="B266" s="195">
        <v>0</v>
      </c>
      <c r="C266" s="195">
        <v>0</v>
      </c>
      <c r="D266" s="195">
        <v>0</v>
      </c>
      <c r="E266" s="195">
        <v>0</v>
      </c>
      <c r="F266" s="175">
        <v>0</v>
      </c>
      <c r="G266" s="194" t="s">
        <v>661</v>
      </c>
      <c r="H266" s="195">
        <f t="shared" si="8"/>
        <v>0</v>
      </c>
      <c r="I266" s="197" t="str">
        <f>IF(Tablica_A!C173&lt;&gt;"",Tablica_A!C173,"-")</f>
        <v>-</v>
      </c>
    </row>
    <row r="267" spans="1:9" ht="12.75" hidden="1">
      <c r="A267" s="195">
        <v>0</v>
      </c>
      <c r="B267" s="195">
        <v>0</v>
      </c>
      <c r="C267" s="195">
        <v>0</v>
      </c>
      <c r="D267" s="195">
        <v>0</v>
      </c>
      <c r="E267" s="195">
        <v>0</v>
      </c>
      <c r="F267" s="175">
        <v>0</v>
      </c>
      <c r="G267" s="194" t="s">
        <v>662</v>
      </c>
      <c r="H267" s="195">
        <f t="shared" si="8"/>
        <v>16</v>
      </c>
      <c r="I267" s="197" t="str">
        <f>IF(Tablica_A!Q165&lt;&gt;"",Tablica_A!Q165,"-")</f>
        <v>JDD-KOTACIJA JDD</v>
      </c>
    </row>
    <row r="268" spans="1:9" ht="12.75" hidden="1">
      <c r="A268" s="195">
        <v>0</v>
      </c>
      <c r="B268" s="195">
        <v>0</v>
      </c>
      <c r="C268" s="195">
        <v>0</v>
      </c>
      <c r="D268" s="195">
        <v>0</v>
      </c>
      <c r="E268" s="195">
        <v>0</v>
      </c>
      <c r="F268" s="175">
        <v>0</v>
      </c>
      <c r="G268" s="194" t="s">
        <v>663</v>
      </c>
      <c r="H268" s="195">
        <f t="shared" si="8"/>
        <v>0</v>
      </c>
      <c r="I268" s="197" t="str">
        <f>IF(Tablica_A!Q167&lt;&gt;"",Tablica_A!Q167,"-")</f>
        <v>-</v>
      </c>
    </row>
    <row r="269" spans="1:9" ht="12.75" hidden="1">
      <c r="A269" s="195">
        <v>0</v>
      </c>
      <c r="B269" s="195">
        <v>0</v>
      </c>
      <c r="C269" s="195">
        <v>0</v>
      </c>
      <c r="D269" s="195">
        <v>0</v>
      </c>
      <c r="E269" s="195">
        <v>0</v>
      </c>
      <c r="F269" s="175">
        <v>0</v>
      </c>
      <c r="G269" s="194" t="s">
        <v>664</v>
      </c>
      <c r="H269" s="195">
        <f t="shared" si="8"/>
        <v>0</v>
      </c>
      <c r="I269" s="197" t="str">
        <f>IF(Tablica_A!Q169&lt;&gt;"",Tablica_A!Q169,"-")</f>
        <v>-</v>
      </c>
    </row>
    <row r="270" spans="1:9" ht="12.75" hidden="1">
      <c r="A270" s="195">
        <v>0</v>
      </c>
      <c r="B270" s="195">
        <v>0</v>
      </c>
      <c r="C270" s="195">
        <v>0</v>
      </c>
      <c r="D270" s="195">
        <v>0</v>
      </c>
      <c r="E270" s="195">
        <v>0</v>
      </c>
      <c r="F270" s="175">
        <v>0</v>
      </c>
      <c r="G270" s="194" t="s">
        <v>665</v>
      </c>
      <c r="H270" s="195">
        <f t="shared" si="8"/>
        <v>0</v>
      </c>
      <c r="I270" s="197" t="str">
        <f>IF(Tablica_A!Q171&lt;&gt;"",Tablica_A!Q171,"-")</f>
        <v>-</v>
      </c>
    </row>
    <row r="271" spans="1:9" ht="12.75" hidden="1">
      <c r="A271" s="195">
        <v>0</v>
      </c>
      <c r="B271" s="195">
        <v>0</v>
      </c>
      <c r="C271" s="195">
        <v>0</v>
      </c>
      <c r="D271" s="195">
        <v>0</v>
      </c>
      <c r="E271" s="195">
        <v>0</v>
      </c>
      <c r="F271" s="175">
        <v>0</v>
      </c>
      <c r="G271" s="194" t="s">
        <v>666</v>
      </c>
      <c r="H271" s="195">
        <f t="shared" si="8"/>
        <v>0</v>
      </c>
      <c r="I271" s="197" t="str">
        <f>IF(Tablica_A!Q173&lt;&gt;"",Tablica_A!Q173,"-")</f>
        <v>-</v>
      </c>
    </row>
    <row r="272" spans="1:9" ht="12.75" hidden="1">
      <c r="A272" s="195">
        <v>0</v>
      </c>
      <c r="B272" s="195">
        <v>0</v>
      </c>
      <c r="C272" s="195">
        <v>0</v>
      </c>
      <c r="D272" s="195">
        <v>0</v>
      </c>
      <c r="E272" s="195">
        <v>0</v>
      </c>
      <c r="F272" s="175">
        <v>0</v>
      </c>
      <c r="G272" s="194" t="s">
        <v>667</v>
      </c>
      <c r="H272" s="195">
        <f>Tablica_A!K185</f>
        <v>960</v>
      </c>
      <c r="I272" s="194" t="s">
        <v>383</v>
      </c>
    </row>
    <row r="273" spans="1:9" ht="12.75" hidden="1">
      <c r="A273" s="195">
        <v>0</v>
      </c>
      <c r="B273" s="195">
        <v>0</v>
      </c>
      <c r="C273" s="195">
        <v>0</v>
      </c>
      <c r="D273" s="195">
        <v>0</v>
      </c>
      <c r="E273" s="195">
        <v>0</v>
      </c>
      <c r="F273" s="175">
        <v>0</v>
      </c>
      <c r="G273" s="194" t="s">
        <v>668</v>
      </c>
      <c r="H273" s="195">
        <f>Tablica_A!G185</f>
        <v>445.01</v>
      </c>
      <c r="I273" s="194" t="s">
        <v>383</v>
      </c>
    </row>
    <row r="274" spans="1:9" ht="12.75" hidden="1">
      <c r="A274" s="195">
        <v>0</v>
      </c>
      <c r="B274" s="195">
        <v>0</v>
      </c>
      <c r="C274" s="195">
        <v>0</v>
      </c>
      <c r="D274" s="195">
        <v>0</v>
      </c>
      <c r="E274" s="195">
        <v>0</v>
      </c>
      <c r="F274" s="175">
        <v>0</v>
      </c>
      <c r="G274" s="194" t="s">
        <v>669</v>
      </c>
      <c r="H274" s="195">
        <f>Tablica_A!S185</f>
        <v>400</v>
      </c>
      <c r="I274" s="194" t="s">
        <v>383</v>
      </c>
    </row>
    <row r="275" spans="1:9" ht="12.75" hidden="1">
      <c r="A275" s="195">
        <v>0</v>
      </c>
      <c r="B275" s="195">
        <v>0</v>
      </c>
      <c r="C275" s="195">
        <v>0</v>
      </c>
      <c r="D275" s="195">
        <v>0</v>
      </c>
      <c r="E275" s="195">
        <v>0</v>
      </c>
      <c r="F275" s="175">
        <v>0</v>
      </c>
      <c r="G275" s="194" t="s">
        <v>670</v>
      </c>
      <c r="H275" s="195">
        <f>Tablica_A!O185</f>
        <v>200</v>
      </c>
      <c r="I275" s="194" t="s">
        <v>383</v>
      </c>
    </row>
    <row r="276" spans="1:9" ht="12.75" hidden="1">
      <c r="A276" s="195">
        <v>0</v>
      </c>
      <c r="B276" s="195">
        <v>0</v>
      </c>
      <c r="C276" s="195">
        <v>0</v>
      </c>
      <c r="D276" s="195">
        <v>0</v>
      </c>
      <c r="E276" s="195">
        <v>0</v>
      </c>
      <c r="F276" s="175">
        <v>0</v>
      </c>
      <c r="G276" s="194" t="s">
        <v>671</v>
      </c>
      <c r="H276" s="195">
        <f>Tablica_A!K183</f>
        <v>426.1</v>
      </c>
      <c r="I276" s="194" t="s">
        <v>383</v>
      </c>
    </row>
    <row r="277" spans="1:9" ht="12.75" hidden="1">
      <c r="A277" s="195">
        <v>0</v>
      </c>
      <c r="B277" s="195">
        <v>0</v>
      </c>
      <c r="C277" s="195">
        <v>0</v>
      </c>
      <c r="D277" s="195">
        <v>0</v>
      </c>
      <c r="E277" s="195">
        <v>0</v>
      </c>
      <c r="F277" s="175">
        <v>0</v>
      </c>
      <c r="G277" s="194" t="s">
        <v>672</v>
      </c>
      <c r="H277" s="195">
        <f>Tablica_A!G183</f>
        <v>322.014</v>
      </c>
      <c r="I277" s="194" t="s">
        <v>383</v>
      </c>
    </row>
    <row r="278" spans="1:9" ht="12.75" hidden="1">
      <c r="A278" s="195">
        <v>0</v>
      </c>
      <c r="B278" s="195">
        <v>0</v>
      </c>
      <c r="C278" s="195">
        <v>0</v>
      </c>
      <c r="D278" s="195">
        <v>0</v>
      </c>
      <c r="E278" s="195">
        <v>0</v>
      </c>
      <c r="F278" s="175">
        <v>0</v>
      </c>
      <c r="G278" s="194" t="s">
        <v>673</v>
      </c>
      <c r="H278" s="195">
        <f>Tablica_A!S183</f>
        <v>250</v>
      </c>
      <c r="I278" s="194" t="s">
        <v>383</v>
      </c>
    </row>
    <row r="279" spans="1:9" ht="12.75" hidden="1">
      <c r="A279" s="195">
        <v>0</v>
      </c>
      <c r="B279" s="195">
        <v>0</v>
      </c>
      <c r="C279" s="195">
        <v>0</v>
      </c>
      <c r="D279" s="195">
        <v>0</v>
      </c>
      <c r="E279" s="195">
        <v>0</v>
      </c>
      <c r="F279" s="175">
        <v>0</v>
      </c>
      <c r="G279" s="194" t="s">
        <v>674</v>
      </c>
      <c r="H279" s="195">
        <f>Tablica_A!O183</f>
        <v>131.12</v>
      </c>
      <c r="I279" s="194" t="s">
        <v>383</v>
      </c>
    </row>
    <row r="280" spans="1:9" ht="12.75" hidden="1">
      <c r="A280" s="195">
        <v>0</v>
      </c>
      <c r="B280" s="195">
        <v>0</v>
      </c>
      <c r="C280" s="195">
        <v>0</v>
      </c>
      <c r="D280" s="195">
        <v>0</v>
      </c>
      <c r="E280" s="195">
        <v>0</v>
      </c>
      <c r="F280" s="175">
        <v>0</v>
      </c>
      <c r="G280" s="194" t="s">
        <v>675</v>
      </c>
      <c r="H280" s="195">
        <f>Tablica_A!O191</f>
        <v>7.37</v>
      </c>
      <c r="I280" s="194" t="s">
        <v>383</v>
      </c>
    </row>
    <row r="281" spans="1:9" ht="12.75" hidden="1">
      <c r="A281" s="195">
        <v>0</v>
      </c>
      <c r="B281" s="195">
        <v>0</v>
      </c>
      <c r="C281" s="195">
        <v>0</v>
      </c>
      <c r="D281" s="195">
        <v>0</v>
      </c>
      <c r="E281" s="195">
        <v>0</v>
      </c>
      <c r="F281" s="175">
        <v>0</v>
      </c>
      <c r="G281" s="194" t="s">
        <v>676</v>
      </c>
      <c r="H281" s="195">
        <f>Tablica_A!S191</f>
        <v>54.99</v>
      </c>
      <c r="I281" s="194" t="s">
        <v>383</v>
      </c>
    </row>
    <row r="282" spans="1:9" ht="12.75" hidden="1">
      <c r="A282" s="195">
        <v>0</v>
      </c>
      <c r="B282" s="195">
        <v>0</v>
      </c>
      <c r="C282" s="195">
        <v>0</v>
      </c>
      <c r="D282" s="195">
        <v>0</v>
      </c>
      <c r="E282" s="195">
        <v>0</v>
      </c>
      <c r="F282" s="175">
        <v>0</v>
      </c>
      <c r="G282" s="194" t="s">
        <v>678</v>
      </c>
      <c r="H282" s="195">
        <f>Tablica_A!G191</f>
        <v>17.92</v>
      </c>
      <c r="I282" s="194" t="s">
        <v>383</v>
      </c>
    </row>
    <row r="283" spans="1:9" ht="12.75" hidden="1">
      <c r="A283" s="195">
        <v>0</v>
      </c>
      <c r="B283" s="195">
        <v>0</v>
      </c>
      <c r="C283" s="195">
        <v>0</v>
      </c>
      <c r="D283" s="195">
        <v>0</v>
      </c>
      <c r="E283" s="195">
        <v>0</v>
      </c>
      <c r="F283" s="175">
        <v>0</v>
      </c>
      <c r="G283" s="194" t="s">
        <v>677</v>
      </c>
      <c r="H283" s="195">
        <f>Tablica_A!K191</f>
        <v>55.36</v>
      </c>
      <c r="I283" s="194" t="s">
        <v>383</v>
      </c>
    </row>
    <row r="284" spans="1:9" ht="12.75" hidden="1">
      <c r="A284" s="195">
        <v>0</v>
      </c>
      <c r="B284" s="195">
        <v>0</v>
      </c>
      <c r="C284" s="195">
        <v>0</v>
      </c>
      <c r="D284" s="195">
        <v>0</v>
      </c>
      <c r="E284" s="195">
        <v>0</v>
      </c>
      <c r="F284" s="175">
        <v>0</v>
      </c>
      <c r="G284" s="194" t="s">
        <v>679</v>
      </c>
      <c r="H284" s="195">
        <f>Tablica_A!S193</f>
        <v>132236</v>
      </c>
      <c r="I284" s="194" t="s">
        <v>383</v>
      </c>
    </row>
    <row r="285" spans="1:9" ht="12.75" hidden="1">
      <c r="A285" s="195">
        <v>0</v>
      </c>
      <c r="B285" s="195">
        <v>0</v>
      </c>
      <c r="C285" s="195">
        <v>0</v>
      </c>
      <c r="D285" s="195">
        <v>0</v>
      </c>
      <c r="E285" s="195">
        <v>0</v>
      </c>
      <c r="F285" s="175">
        <v>0</v>
      </c>
      <c r="G285" s="194" t="s">
        <v>680</v>
      </c>
      <c r="H285" s="195">
        <f>Tablica_A!K198</f>
        <v>5</v>
      </c>
      <c r="I285" s="194" t="s">
        <v>383</v>
      </c>
    </row>
    <row r="286" spans="1:9" ht="12.75" hidden="1">
      <c r="A286" s="195">
        <v>0</v>
      </c>
      <c r="B286" s="195">
        <v>0</v>
      </c>
      <c r="C286" s="195">
        <v>0</v>
      </c>
      <c r="D286" s="195">
        <v>0</v>
      </c>
      <c r="E286" s="195">
        <v>0</v>
      </c>
      <c r="F286" s="175">
        <v>0</v>
      </c>
      <c r="G286" s="194" t="s">
        <v>681</v>
      </c>
      <c r="H286" s="195">
        <f>Tablica_A!O198</f>
        <v>0</v>
      </c>
      <c r="I286" s="194" t="s">
        <v>383</v>
      </c>
    </row>
    <row r="287" spans="1:9" ht="12.75" hidden="1">
      <c r="A287" s="195">
        <v>0</v>
      </c>
      <c r="B287" s="195">
        <v>0</v>
      </c>
      <c r="C287" s="195">
        <v>0</v>
      </c>
      <c r="D287" s="195">
        <v>0</v>
      </c>
      <c r="E287" s="195">
        <v>0</v>
      </c>
      <c r="F287" s="175">
        <v>0</v>
      </c>
      <c r="G287" s="194" t="s">
        <v>682</v>
      </c>
      <c r="H287" s="195">
        <f>Tablica_A!S198</f>
        <v>0</v>
      </c>
      <c r="I287" s="194" t="s">
        <v>383</v>
      </c>
    </row>
    <row r="288" spans="1:9" ht="12.75" hidden="1">
      <c r="A288" s="195">
        <v>0</v>
      </c>
      <c r="B288" s="195">
        <v>0</v>
      </c>
      <c r="C288" s="195">
        <v>0</v>
      </c>
      <c r="D288" s="195">
        <v>0</v>
      </c>
      <c r="E288" s="195">
        <v>0</v>
      </c>
      <c r="F288" s="175">
        <v>0</v>
      </c>
      <c r="G288" s="194" t="s">
        <v>683</v>
      </c>
      <c r="H288" s="195">
        <f>Tablica_A!K200</f>
        <v>5</v>
      </c>
      <c r="I288" s="194" t="s">
        <v>383</v>
      </c>
    </row>
    <row r="289" spans="1:9" ht="12.75" hidden="1">
      <c r="A289" s="195">
        <v>0</v>
      </c>
      <c r="B289" s="195">
        <v>0</v>
      </c>
      <c r="C289" s="195">
        <v>0</v>
      </c>
      <c r="D289" s="195">
        <v>0</v>
      </c>
      <c r="E289" s="195">
        <v>0</v>
      </c>
      <c r="F289" s="175">
        <v>0</v>
      </c>
      <c r="G289" s="194" t="s">
        <v>684</v>
      </c>
      <c r="H289" s="195">
        <f>Tablica_A!O200</f>
        <v>0</v>
      </c>
      <c r="I289" s="194" t="s">
        <v>383</v>
      </c>
    </row>
    <row r="290" spans="1:9" ht="12.75" hidden="1">
      <c r="A290" s="195">
        <v>0</v>
      </c>
      <c r="B290" s="195">
        <v>0</v>
      </c>
      <c r="C290" s="195">
        <v>0</v>
      </c>
      <c r="D290" s="195">
        <v>0</v>
      </c>
      <c r="E290" s="195">
        <v>0</v>
      </c>
      <c r="F290" s="175">
        <v>0</v>
      </c>
      <c r="G290" s="194" t="s">
        <v>685</v>
      </c>
      <c r="H290" s="195">
        <f>Tablica_A!S200</f>
        <v>0</v>
      </c>
      <c r="I290" s="194" t="s">
        <v>383</v>
      </c>
    </row>
    <row r="291" spans="1:9" ht="12.75" hidden="1">
      <c r="A291" s="195">
        <v>0</v>
      </c>
      <c r="B291" s="195">
        <v>0</v>
      </c>
      <c r="C291" s="195">
        <v>0</v>
      </c>
      <c r="D291" s="195">
        <v>0</v>
      </c>
      <c r="E291" s="195">
        <v>0</v>
      </c>
      <c r="F291" s="175">
        <v>0</v>
      </c>
      <c r="G291" s="194" t="s">
        <v>689</v>
      </c>
      <c r="H291" s="195">
        <f aca="true" t="shared" si="9" ref="H291:H322">IF(LEN(I291)&gt;1,LEN(I291),0)</f>
        <v>0</v>
      </c>
      <c r="I291" s="197" t="str">
        <f>IF(RefStr!C45&lt;&gt;"",RefStr!C45,"-")</f>
        <v>-</v>
      </c>
    </row>
    <row r="292" spans="1:9" ht="12.75" hidden="1">
      <c r="A292" s="195">
        <v>0</v>
      </c>
      <c r="B292" s="195">
        <v>0</v>
      </c>
      <c r="C292" s="195">
        <v>0</v>
      </c>
      <c r="D292" s="195">
        <v>0</v>
      </c>
      <c r="E292" s="195">
        <v>0</v>
      </c>
      <c r="F292" s="175">
        <v>0</v>
      </c>
      <c r="G292" s="194" t="s">
        <v>690</v>
      </c>
      <c r="H292" s="195">
        <f t="shared" si="9"/>
        <v>0</v>
      </c>
      <c r="I292" s="194" t="str">
        <f>IF(RefStr!C47&lt;&gt;"",RefStr!C47,"-")</f>
        <v>-</v>
      </c>
    </row>
    <row r="293" spans="1:9" ht="12.75" hidden="1">
      <c r="A293" s="195">
        <v>0</v>
      </c>
      <c r="B293" s="195">
        <v>0</v>
      </c>
      <c r="C293" s="195">
        <v>0</v>
      </c>
      <c r="D293" s="195">
        <v>0</v>
      </c>
      <c r="E293" s="195">
        <v>0</v>
      </c>
      <c r="F293" s="175">
        <v>0</v>
      </c>
      <c r="G293" s="194" t="s">
        <v>691</v>
      </c>
      <c r="H293" s="195">
        <f t="shared" si="9"/>
        <v>0</v>
      </c>
      <c r="I293" s="194" t="str">
        <f>IF(RefStr!C49&lt;&gt;"",RefStr!C49,"-")</f>
        <v>-</v>
      </c>
    </row>
    <row r="294" spans="1:9" ht="12.75" hidden="1">
      <c r="A294" s="195">
        <v>0</v>
      </c>
      <c r="B294" s="195">
        <v>0</v>
      </c>
      <c r="C294" s="195">
        <v>0</v>
      </c>
      <c r="D294" s="195">
        <v>0</v>
      </c>
      <c r="E294" s="195">
        <v>0</v>
      </c>
      <c r="F294" s="175">
        <v>0</v>
      </c>
      <c r="G294" s="194" t="s">
        <v>686</v>
      </c>
      <c r="H294" s="195">
        <f t="shared" si="9"/>
        <v>0</v>
      </c>
      <c r="I294" s="194" t="str">
        <f>IF(RefStr!K45&lt;&gt;"",RefStr!K45,"-")</f>
        <v>-</v>
      </c>
    </row>
    <row r="295" spans="1:9" ht="12.75" hidden="1">
      <c r="A295" s="195">
        <v>0</v>
      </c>
      <c r="B295" s="195">
        <v>0</v>
      </c>
      <c r="C295" s="195">
        <v>0</v>
      </c>
      <c r="D295" s="195">
        <v>0</v>
      </c>
      <c r="E295" s="195">
        <v>0</v>
      </c>
      <c r="F295" s="175">
        <v>0</v>
      </c>
      <c r="G295" s="194" t="s">
        <v>687</v>
      </c>
      <c r="H295" s="195">
        <f t="shared" si="9"/>
        <v>0</v>
      </c>
      <c r="I295" s="194" t="str">
        <f>IF(RefStr!K47&lt;&gt;"",RefStr!K47,"-")</f>
        <v>-</v>
      </c>
    </row>
    <row r="296" spans="1:9" ht="12.75" hidden="1">
      <c r="A296" s="195">
        <v>0</v>
      </c>
      <c r="B296" s="195">
        <v>0</v>
      </c>
      <c r="C296" s="195">
        <v>0</v>
      </c>
      <c r="D296" s="195">
        <v>0</v>
      </c>
      <c r="E296" s="195">
        <v>0</v>
      </c>
      <c r="F296" s="175">
        <v>0</v>
      </c>
      <c r="G296" s="194" t="s">
        <v>688</v>
      </c>
      <c r="H296" s="195">
        <f t="shared" si="9"/>
        <v>0</v>
      </c>
      <c r="I296" s="194" t="str">
        <f>IF(RefStr!K49&lt;&gt;"",RefStr!K49,"-")</f>
        <v>-</v>
      </c>
    </row>
    <row r="297" spans="1:9" ht="12.75" hidden="1">
      <c r="A297" s="195">
        <v>0</v>
      </c>
      <c r="B297" s="195">
        <v>0</v>
      </c>
      <c r="C297" s="195">
        <v>0</v>
      </c>
      <c r="D297" s="195">
        <v>0</v>
      </c>
      <c r="E297" s="195">
        <v>0</v>
      </c>
      <c r="F297" s="175">
        <v>0</v>
      </c>
      <c r="G297" s="194" t="s">
        <v>696</v>
      </c>
      <c r="H297" s="195">
        <f t="shared" si="9"/>
        <v>52</v>
      </c>
      <c r="I297" s="194" t="str">
        <f>IF(LEN(Tablica_F!A8)&gt;1,MID(Tablica_F!A8,1,250),"-")</f>
        <v>U promatranom tromjesečju nije bilo podjele dionica.</v>
      </c>
    </row>
    <row r="298" spans="1:9" ht="12.75" hidden="1">
      <c r="A298" s="195">
        <v>0</v>
      </c>
      <c r="B298" s="195">
        <v>0</v>
      </c>
      <c r="C298" s="195">
        <v>0</v>
      </c>
      <c r="D298" s="195">
        <v>0</v>
      </c>
      <c r="E298" s="195">
        <v>0</v>
      </c>
      <c r="F298" s="175">
        <v>0</v>
      </c>
      <c r="G298" s="194" t="s">
        <v>697</v>
      </c>
      <c r="H298" s="195">
        <f t="shared" si="9"/>
        <v>0</v>
      </c>
      <c r="I298" s="194" t="str">
        <f>IF(LEN(Tablica_F!A8)&gt;250,MID(Tablica_F!A8,251,250),"-")</f>
        <v>-</v>
      </c>
    </row>
    <row r="299" spans="1:9" ht="12.75" hidden="1">
      <c r="A299" s="195">
        <v>0</v>
      </c>
      <c r="B299" s="195">
        <v>0</v>
      </c>
      <c r="C299" s="195">
        <v>0</v>
      </c>
      <c r="D299" s="195">
        <v>0</v>
      </c>
      <c r="E299" s="195">
        <v>0</v>
      </c>
      <c r="F299" s="175">
        <v>0</v>
      </c>
      <c r="G299" s="194" t="s">
        <v>698</v>
      </c>
      <c r="H299" s="195">
        <f t="shared" si="9"/>
        <v>0</v>
      </c>
      <c r="I299" s="194" t="str">
        <f>IF(LEN(Tablica_F!A8)&gt;500,MID(Tablica_F!A8,501,250),"-")</f>
        <v>-</v>
      </c>
    </row>
    <row r="300" spans="1:9" ht="12.75" hidden="1">
      <c r="A300" s="195">
        <v>0</v>
      </c>
      <c r="B300" s="195">
        <v>0</v>
      </c>
      <c r="C300" s="195">
        <v>0</v>
      </c>
      <c r="D300" s="195">
        <v>0</v>
      </c>
      <c r="E300" s="195">
        <v>0</v>
      </c>
      <c r="F300" s="175">
        <v>0</v>
      </c>
      <c r="G300" s="194" t="s">
        <v>699</v>
      </c>
      <c r="H300" s="195">
        <f t="shared" si="9"/>
        <v>0</v>
      </c>
      <c r="I300" s="194" t="str">
        <f>IF(LEN(Tablica_F!A8)&gt;750,MID(Tablica_F!A8,751,250),"-")</f>
        <v>-</v>
      </c>
    </row>
    <row r="301" spans="1:9" ht="12.75" hidden="1">
      <c r="A301" s="195">
        <v>0</v>
      </c>
      <c r="B301" s="195">
        <v>0</v>
      </c>
      <c r="C301" s="195">
        <v>0</v>
      </c>
      <c r="D301" s="195">
        <v>0</v>
      </c>
      <c r="E301" s="195">
        <v>0</v>
      </c>
      <c r="F301" s="175">
        <v>0</v>
      </c>
      <c r="G301" s="194" t="s">
        <v>720</v>
      </c>
      <c r="H301" s="195">
        <f t="shared" si="9"/>
        <v>36</v>
      </c>
      <c r="I301" s="194" t="str">
        <f>IF(LEN(Tablica_F!A10)&gt;1,MID(Tablica_F!A10,1,250),"-")</f>
        <v>Zarada po dionici prema očekivanjima</v>
      </c>
    </row>
    <row r="302" spans="1:9" ht="12.75" hidden="1">
      <c r="A302" s="195">
        <v>0</v>
      </c>
      <c r="B302" s="195">
        <v>0</v>
      </c>
      <c r="C302" s="195">
        <v>0</v>
      </c>
      <c r="D302" s="195">
        <v>0</v>
      </c>
      <c r="E302" s="195">
        <v>0</v>
      </c>
      <c r="F302" s="175">
        <v>0</v>
      </c>
      <c r="G302" s="194" t="s">
        <v>717</v>
      </c>
      <c r="H302" s="195">
        <f t="shared" si="9"/>
        <v>0</v>
      </c>
      <c r="I302" s="194" t="str">
        <f>IF(LEN(Tablica_F!A10)&gt;250,MID(Tablica_F!A10,251,250),"-")</f>
        <v>-</v>
      </c>
    </row>
    <row r="303" spans="1:9" ht="12.75" hidden="1">
      <c r="A303" s="195">
        <v>0</v>
      </c>
      <c r="B303" s="195">
        <v>0</v>
      </c>
      <c r="C303" s="195">
        <v>0</v>
      </c>
      <c r="D303" s="195">
        <v>0</v>
      </c>
      <c r="E303" s="195">
        <v>0</v>
      </c>
      <c r="F303" s="175">
        <v>0</v>
      </c>
      <c r="G303" s="194" t="s">
        <v>718</v>
      </c>
      <c r="H303" s="195">
        <f t="shared" si="9"/>
        <v>0</v>
      </c>
      <c r="I303" s="194" t="str">
        <f>IF(LEN(Tablica_F!A10)&gt;500,MID(Tablica_F!A10,501,250),"-")</f>
        <v>-</v>
      </c>
    </row>
    <row r="304" spans="1:9" ht="12.75" hidden="1">
      <c r="A304" s="195">
        <v>0</v>
      </c>
      <c r="B304" s="195">
        <v>0</v>
      </c>
      <c r="C304" s="195">
        <v>0</v>
      </c>
      <c r="D304" s="195">
        <v>0</v>
      </c>
      <c r="E304" s="195">
        <v>0</v>
      </c>
      <c r="F304" s="175">
        <v>0</v>
      </c>
      <c r="G304" s="194" t="s">
        <v>719</v>
      </c>
      <c r="H304" s="195">
        <f t="shared" si="9"/>
        <v>0</v>
      </c>
      <c r="I304" s="194" t="str">
        <f>IF(LEN(Tablica_F!A10)&gt;750,MID(Tablica_F!A10,751,250),"-")</f>
        <v>-</v>
      </c>
    </row>
    <row r="305" spans="1:9" ht="12.75" hidden="1">
      <c r="A305" s="195">
        <v>0</v>
      </c>
      <c r="B305" s="195">
        <v>0</v>
      </c>
      <c r="C305" s="195">
        <v>0</v>
      </c>
      <c r="D305" s="195">
        <v>0</v>
      </c>
      <c r="E305" s="195">
        <v>0</v>
      </c>
      <c r="F305" s="175">
        <v>0</v>
      </c>
      <c r="G305" s="194" t="s">
        <v>724</v>
      </c>
      <c r="H305" s="195">
        <f t="shared" si="9"/>
        <v>250</v>
      </c>
      <c r="I305" s="194" t="str">
        <f>IF(LEN(Tablica_F!A12)&gt;1,MID(Tablica_F!A12,1,250),"-")</f>
        <v>U promatranom tromjesečju došlo je do promjene unutar vlasničke strukture 10 najvećih dioničara Slatinske banke d.d. Slatina - time što je povećan udjel u vlasništvu Ante Šimara (povećanje za 5.747 kom dionica tj. sa 3,71% na 7,46 % učešća u tem. kap</v>
      </c>
    </row>
    <row r="306" spans="1:9" ht="12.75" hidden="1">
      <c r="A306" s="195">
        <v>0</v>
      </c>
      <c r="B306" s="195">
        <v>0</v>
      </c>
      <c r="C306" s="195">
        <v>0</v>
      </c>
      <c r="D306" s="195">
        <v>0</v>
      </c>
      <c r="E306" s="195">
        <v>0</v>
      </c>
      <c r="F306" s="175">
        <v>0</v>
      </c>
      <c r="G306" s="194" t="s">
        <v>721</v>
      </c>
      <c r="H306" s="195">
        <f t="shared" si="9"/>
        <v>250</v>
      </c>
      <c r="I306" s="194" t="str">
        <f>IF(LEN(Tablica_F!A12)&gt;250,MID(Tablica_F!A12,251,250),"-")</f>
        <v>italu), a smanjenje udjela društva Lustrin d.o.o. Slatina (smanjenje za 6.247 kom dionica tj. sa 7,46% na 3,38 % učešća u tem. kapitalu), te smanjenje  dionica Nove banke d.d. Zagreb (smanjenje za 5.000 kom. dionica tj. 3,26 % na 0,00% učešća u tem. </v>
      </c>
    </row>
    <row r="307" spans="1:9" ht="12.75" hidden="1">
      <c r="A307" s="195">
        <v>0</v>
      </c>
      <c r="B307" s="195">
        <v>0</v>
      </c>
      <c r="C307" s="195">
        <v>0</v>
      </c>
      <c r="D307" s="195">
        <v>0</v>
      </c>
      <c r="E307" s="195">
        <v>0</v>
      </c>
      <c r="F307" s="175">
        <v>0</v>
      </c>
      <c r="G307" s="194" t="s">
        <v>722</v>
      </c>
      <c r="H307" s="195">
        <f t="shared" si="9"/>
        <v>10</v>
      </c>
      <c r="I307" s="194" t="str">
        <f>IF(LEN(Tablica_F!A12)&gt;500,MID(Tablica_F!A12,501,250),"-")</f>
        <v>kapitalu).</v>
      </c>
    </row>
    <row r="308" spans="1:9" ht="12.75" hidden="1">
      <c r="A308" s="195">
        <v>0</v>
      </c>
      <c r="B308" s="195">
        <v>0</v>
      </c>
      <c r="C308" s="195">
        <v>0</v>
      </c>
      <c r="D308" s="195">
        <v>0</v>
      </c>
      <c r="E308" s="195">
        <v>0</v>
      </c>
      <c r="F308" s="175">
        <v>0</v>
      </c>
      <c r="G308" s="194" t="s">
        <v>723</v>
      </c>
      <c r="H308" s="195">
        <f t="shared" si="9"/>
        <v>0</v>
      </c>
      <c r="I308" s="194" t="str">
        <f>IF(LEN(Tablica_F!A12)&gt;750,MID(Tablica_F!A12,751,250),"-")</f>
        <v>-</v>
      </c>
    </row>
    <row r="309" spans="1:9" ht="12.75" hidden="1">
      <c r="A309" s="195">
        <v>0</v>
      </c>
      <c r="B309" s="195">
        <v>0</v>
      </c>
      <c r="C309" s="195">
        <v>0</v>
      </c>
      <c r="D309" s="195">
        <v>0</v>
      </c>
      <c r="E309" s="195">
        <v>0</v>
      </c>
      <c r="F309" s="175">
        <v>0</v>
      </c>
      <c r="G309" s="194" t="s">
        <v>728</v>
      </c>
      <c r="H309" s="195">
        <f t="shared" si="9"/>
        <v>71</v>
      </c>
      <c r="I309" s="194" t="str">
        <f>IF(LEN(Tablica_F!A14)&gt;1,MID(Tablica_F!A14,1,250),"-")</f>
        <v>U promatranom tromjesečju nije došlo do pripajanja i spajanja društava.</v>
      </c>
    </row>
    <row r="310" spans="1:9" ht="12.75" hidden="1">
      <c r="A310" s="195">
        <v>0</v>
      </c>
      <c r="B310" s="195">
        <v>0</v>
      </c>
      <c r="C310" s="195">
        <v>0</v>
      </c>
      <c r="D310" s="195">
        <v>0</v>
      </c>
      <c r="E310" s="195">
        <v>0</v>
      </c>
      <c r="F310" s="175">
        <v>0</v>
      </c>
      <c r="G310" s="194" t="s">
        <v>725</v>
      </c>
      <c r="H310" s="195">
        <f t="shared" si="9"/>
        <v>0</v>
      </c>
      <c r="I310" s="194" t="str">
        <f>IF(LEN(Tablica_F!A14)&gt;250,MID(Tablica_F!A14,251,250),"-")</f>
        <v>-</v>
      </c>
    </row>
    <row r="311" spans="1:9" ht="12.75" hidden="1">
      <c r="A311" s="195">
        <v>0</v>
      </c>
      <c r="B311" s="195">
        <v>0</v>
      </c>
      <c r="C311" s="195">
        <v>0</v>
      </c>
      <c r="D311" s="195">
        <v>0</v>
      </c>
      <c r="E311" s="195">
        <v>0</v>
      </c>
      <c r="F311" s="175">
        <v>0</v>
      </c>
      <c r="G311" s="194" t="s">
        <v>726</v>
      </c>
      <c r="H311" s="195">
        <f t="shared" si="9"/>
        <v>0</v>
      </c>
      <c r="I311" s="194" t="str">
        <f>IF(LEN(Tablica_F!A14)&gt;500,MID(Tablica_F!A14,501,250),"-")</f>
        <v>-</v>
      </c>
    </row>
    <row r="312" spans="1:9" ht="12.75" hidden="1">
      <c r="A312" s="195">
        <v>0</v>
      </c>
      <c r="B312" s="195">
        <v>0</v>
      </c>
      <c r="C312" s="195">
        <v>0</v>
      </c>
      <c r="D312" s="195">
        <v>0</v>
      </c>
      <c r="E312" s="195">
        <v>0</v>
      </c>
      <c r="F312" s="175">
        <v>0</v>
      </c>
      <c r="G312" s="194" t="s">
        <v>727</v>
      </c>
      <c r="H312" s="195">
        <f t="shared" si="9"/>
        <v>0</v>
      </c>
      <c r="I312" s="194" t="str">
        <f>IF(LEN(Tablica_F!A14)&gt;750,MID(Tablica_F!A14,751,250),"-")</f>
        <v>-</v>
      </c>
    </row>
    <row r="313" spans="1:9" ht="12.75" hidden="1">
      <c r="A313" s="195">
        <v>0</v>
      </c>
      <c r="B313" s="195">
        <v>0</v>
      </c>
      <c r="C313" s="195">
        <v>0</v>
      </c>
      <c r="D313" s="195">
        <v>0</v>
      </c>
      <c r="E313" s="195">
        <v>0</v>
      </c>
      <c r="F313" s="175">
        <v>0</v>
      </c>
      <c r="G313" s="194" t="s">
        <v>731</v>
      </c>
      <c r="H313" s="195">
        <f t="shared" si="9"/>
        <v>250</v>
      </c>
      <c r="I313" s="194" t="str">
        <f>IF(LEN(Tablica_F!A16)&gt;1,MID(Tablica_F!A16,1,250),"-")</f>
        <v>Neizvjesnosti u naplati postoji u potraživanjima koje Banka ima za sporna utužena (otpisana) potraživanja po kreditima u iznosu od 23,2 mil. kn. Protiv Banke se ne vodi značajniji spor koji bi mogao utjecati na izvanredne troškove i gubitke u poslova</v>
      </c>
    </row>
    <row r="314" spans="1:9" ht="12.75" hidden="1">
      <c r="A314" s="195">
        <v>0</v>
      </c>
      <c r="B314" s="195">
        <v>0</v>
      </c>
      <c r="C314" s="195">
        <v>0</v>
      </c>
      <c r="D314" s="195">
        <v>0</v>
      </c>
      <c r="E314" s="195">
        <v>0</v>
      </c>
      <c r="F314" s="175">
        <v>0</v>
      </c>
      <c r="G314" s="194" t="s">
        <v>732</v>
      </c>
      <c r="H314" s="195">
        <f t="shared" si="9"/>
        <v>5</v>
      </c>
      <c r="I314" s="194" t="str">
        <f>IF(LEN(Tablica_F!A16)&gt;250,MID(Tablica_F!A16,251,250),"-")</f>
        <v>nju. </v>
      </c>
    </row>
    <row r="315" spans="1:9" ht="12.75" hidden="1">
      <c r="A315" s="195">
        <v>0</v>
      </c>
      <c r="B315" s="195">
        <v>0</v>
      </c>
      <c r="C315" s="195">
        <v>0</v>
      </c>
      <c r="D315" s="195">
        <v>0</v>
      </c>
      <c r="E315" s="195">
        <v>0</v>
      </c>
      <c r="F315" s="175">
        <v>0</v>
      </c>
      <c r="G315" s="194" t="s">
        <v>729</v>
      </c>
      <c r="H315" s="195">
        <f t="shared" si="9"/>
        <v>0</v>
      </c>
      <c r="I315" s="194" t="str">
        <f>IF(LEN(Tablica_F!A16)&gt;500,MID(Tablica_F!A16,501,250),"-")</f>
        <v>-</v>
      </c>
    </row>
    <row r="316" spans="1:9" ht="12.75" hidden="1">
      <c r="A316" s="195">
        <v>0</v>
      </c>
      <c r="B316" s="195">
        <v>0</v>
      </c>
      <c r="C316" s="195">
        <v>0</v>
      </c>
      <c r="D316" s="195">
        <v>0</v>
      </c>
      <c r="E316" s="195">
        <v>0</v>
      </c>
      <c r="F316" s="175">
        <v>0</v>
      </c>
      <c r="G316" s="194" t="s">
        <v>730</v>
      </c>
      <c r="H316" s="195">
        <f t="shared" si="9"/>
        <v>0</v>
      </c>
      <c r="I316" s="194" t="str">
        <f>IF(LEN(Tablica_F!A16)&gt;750,MID(Tablica_F!A16,751,250),"-")</f>
        <v>-</v>
      </c>
    </row>
    <row r="317" spans="1:9" ht="12.75" hidden="1">
      <c r="A317" s="195">
        <v>0</v>
      </c>
      <c r="B317" s="195">
        <v>0</v>
      </c>
      <c r="C317" s="195">
        <v>0</v>
      </c>
      <c r="D317" s="195">
        <v>0</v>
      </c>
      <c r="E317" s="195">
        <v>0</v>
      </c>
      <c r="F317" s="175">
        <v>0</v>
      </c>
      <c r="G317" s="194" t="s">
        <v>736</v>
      </c>
      <c r="H317" s="195">
        <f t="shared" si="9"/>
        <v>171</v>
      </c>
      <c r="I317" s="194" t="str">
        <f>IF(LEN(Tablica_F!A18)&gt;1,MID(Tablica_F!A18,1,250),"-")</f>
        <v>Rezultat nakon oporezivanja s 31.12.2004. Godine iznosi 9.389 tis. kn. U istom razdoblju prethodne godine ostvarena je dobit nakon oporezivanja u iznosu od 9.470 tis. kn. </v>
      </c>
    </row>
    <row r="318" spans="1:9" ht="12.75" hidden="1">
      <c r="A318" s="195">
        <v>0</v>
      </c>
      <c r="B318" s="195">
        <v>0</v>
      </c>
      <c r="C318" s="195">
        <v>0</v>
      </c>
      <c r="D318" s="195">
        <v>0</v>
      </c>
      <c r="E318" s="195">
        <v>0</v>
      </c>
      <c r="F318" s="175">
        <v>0</v>
      </c>
      <c r="G318" s="194" t="s">
        <v>733</v>
      </c>
      <c r="H318" s="195">
        <f t="shared" si="9"/>
        <v>0</v>
      </c>
      <c r="I318" s="194" t="str">
        <f>IF(LEN(Tablica_F!A18)&gt;250,MID(Tablica_F!A18,251,250),"-")</f>
        <v>-</v>
      </c>
    </row>
    <row r="319" spans="1:9" ht="12.75" hidden="1">
      <c r="A319" s="195">
        <v>0</v>
      </c>
      <c r="B319" s="195">
        <v>0</v>
      </c>
      <c r="C319" s="195">
        <v>0</v>
      </c>
      <c r="D319" s="195">
        <v>0</v>
      </c>
      <c r="E319" s="195">
        <v>0</v>
      </c>
      <c r="F319" s="175">
        <v>0</v>
      </c>
      <c r="G319" s="194" t="s">
        <v>734</v>
      </c>
      <c r="H319" s="195">
        <f t="shared" si="9"/>
        <v>0</v>
      </c>
      <c r="I319" s="194" t="str">
        <f>IF(LEN(Tablica_F!A18)&gt;500,MID(Tablica_F!A18,501,250),"-")</f>
        <v>-</v>
      </c>
    </row>
    <row r="320" spans="1:9" ht="12.75" hidden="1">
      <c r="A320" s="195">
        <v>0</v>
      </c>
      <c r="B320" s="195">
        <v>0</v>
      </c>
      <c r="C320" s="195">
        <v>0</v>
      </c>
      <c r="D320" s="195">
        <v>0</v>
      </c>
      <c r="E320" s="195">
        <v>0</v>
      </c>
      <c r="F320" s="175">
        <v>0</v>
      </c>
      <c r="G320" s="194" t="s">
        <v>735</v>
      </c>
      <c r="H320" s="195">
        <f t="shared" si="9"/>
        <v>0</v>
      </c>
      <c r="I320" s="194" t="str">
        <f>IF(LEN(Tablica_F!A18)&gt;750,MID(Tablica_F!A18,751,250),"-")</f>
        <v>-</v>
      </c>
    </row>
    <row r="321" spans="1:9" ht="12.75" hidden="1">
      <c r="A321" s="195">
        <v>0</v>
      </c>
      <c r="B321" s="195">
        <v>0</v>
      </c>
      <c r="C321" s="195">
        <v>0</v>
      </c>
      <c r="D321" s="195">
        <v>0</v>
      </c>
      <c r="E321" s="195">
        <v>0</v>
      </c>
      <c r="F321" s="175">
        <v>0</v>
      </c>
      <c r="G321" s="194" t="s">
        <v>740</v>
      </c>
      <c r="H321" s="195">
        <f t="shared" si="9"/>
        <v>250</v>
      </c>
      <c r="I321" s="194" t="str">
        <f>IF(LEN(Tablica_F!A20)&gt;1,MID(Tablica_F!A20,1,250),"-")</f>
        <v>Strukturu prihoda čine: prihod od kamata 58,1 mil. kn. (78% uk. prihoda), prihod od kamata prethodnih godina 1,5 mil. kn (2% uk. prihoda), prihod od provizija 9,5 mil. kn. (13% uk. prihoda), ostali prihodi 1,5 mil. kn (2% uk. prihoda), te neto prihod</v>
      </c>
    </row>
    <row r="322" spans="1:9" ht="12.75" hidden="1">
      <c r="A322" s="195">
        <v>0</v>
      </c>
      <c r="B322" s="195">
        <v>0</v>
      </c>
      <c r="C322" s="195">
        <v>0</v>
      </c>
      <c r="D322" s="195">
        <v>0</v>
      </c>
      <c r="E322" s="195">
        <v>0</v>
      </c>
      <c r="F322" s="175">
        <v>0</v>
      </c>
      <c r="G322" s="194" t="s">
        <v>737</v>
      </c>
      <c r="H322" s="195">
        <f t="shared" si="9"/>
        <v>51</v>
      </c>
      <c r="I322" s="194" t="str">
        <f>IF(LEN(Tablica_F!A20)&gt;250,MID(Tablica_F!A20,251,250),"-")</f>
        <v> od tečajnih razlika 3,6 mil. kn (5% uk. prihoda). </v>
      </c>
    </row>
    <row r="323" spans="1:9" ht="12.75" hidden="1">
      <c r="A323" s="195">
        <v>0</v>
      </c>
      <c r="B323" s="195">
        <v>0</v>
      </c>
      <c r="C323" s="195">
        <v>0</v>
      </c>
      <c r="D323" s="195">
        <v>0</v>
      </c>
      <c r="E323" s="195">
        <v>0</v>
      </c>
      <c r="F323" s="175">
        <v>0</v>
      </c>
      <c r="G323" s="194" t="s">
        <v>738</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739</v>
      </c>
      <c r="H324" s="195">
        <f t="shared" si="10"/>
        <v>0</v>
      </c>
      <c r="I324" s="194" t="str">
        <f>IF(LEN(Tablica_F!A20)&gt;750,MID(Tablica_F!A20,751,250),"-")</f>
        <v>-</v>
      </c>
    </row>
    <row r="325" spans="1:9" ht="12.75" hidden="1">
      <c r="A325" s="195">
        <v>0</v>
      </c>
      <c r="B325" s="195">
        <v>0</v>
      </c>
      <c r="C325" s="195">
        <v>0</v>
      </c>
      <c r="D325" s="195">
        <v>0</v>
      </c>
      <c r="E325" s="195">
        <v>0</v>
      </c>
      <c r="F325" s="175">
        <v>0</v>
      </c>
      <c r="G325" s="194" t="s">
        <v>744</v>
      </c>
      <c r="H325" s="195">
        <f t="shared" si="10"/>
        <v>250</v>
      </c>
      <c r="I325" s="194" t="str">
        <f>IF(LEN(Tablica_F!A22)&gt;1,MID(Tablica_F!A22,1,250),"-")</f>
        <v>Bankovne usluge: prikupljanje svih vrsta depozita (a'vista štednja, štednja uz premiju, rentna štednja), plasmani kredita stanovništvu, privredi, financijskim institucijama, garancijski poslovi i akreditivi, platni promet u zemlji i inozemstvu korišt</v>
      </c>
    </row>
    <row r="326" spans="1:9" ht="12.75" hidden="1">
      <c r="A326" s="195">
        <v>0</v>
      </c>
      <c r="B326" s="195">
        <v>0</v>
      </c>
      <c r="C326" s="195">
        <v>0</v>
      </c>
      <c r="D326" s="195">
        <v>0</v>
      </c>
      <c r="E326" s="195">
        <v>0</v>
      </c>
      <c r="F326" s="175">
        <v>0</v>
      </c>
      <c r="G326" s="194" t="s">
        <v>741</v>
      </c>
      <c r="H326" s="195">
        <f t="shared" si="10"/>
        <v>250</v>
      </c>
      <c r="I326" s="194" t="str">
        <f>IF(LEN(Tablica_F!A22)&gt;250,MID(Tablica_F!A22,251,250),"-")</f>
        <v>enjem S.W.I.F.T. (HSVP) i NKS, internet bankarstvo (ib4banks, e-virmani), usluga korištenja bankomata u Euronet mreži. Slatinska banka d.d. Slatina namjerava u narednom razdoblju (polugodištu) proširiti u ponudu uslugu korištenja debitne kartice u mr</v>
      </c>
    </row>
    <row r="327" spans="1:9" ht="12.75" hidden="1">
      <c r="A327" s="195">
        <v>0</v>
      </c>
      <c r="B327" s="195">
        <v>0</v>
      </c>
      <c r="C327" s="195">
        <v>0</v>
      </c>
      <c r="D327" s="195">
        <v>0</v>
      </c>
      <c r="E327" s="195">
        <v>0</v>
      </c>
      <c r="F327" s="175">
        <v>0</v>
      </c>
      <c r="G327" s="194" t="s">
        <v>742</v>
      </c>
      <c r="H327" s="195">
        <f t="shared" si="10"/>
        <v>8</v>
      </c>
      <c r="I327" s="194" t="str">
        <f>IF(LEN(Tablica_F!A22)&gt;500,MID(Tablica_F!A22,501,250),"-")</f>
        <v>eži MBU.</v>
      </c>
    </row>
    <row r="328" spans="1:9" ht="12.75" hidden="1">
      <c r="A328" s="195">
        <v>0</v>
      </c>
      <c r="B328" s="195">
        <v>0</v>
      </c>
      <c r="C328" s="195">
        <v>0</v>
      </c>
      <c r="D328" s="195">
        <v>0</v>
      </c>
      <c r="E328" s="195">
        <v>0</v>
      </c>
      <c r="F328" s="175">
        <v>0</v>
      </c>
      <c r="G328" s="194" t="s">
        <v>743</v>
      </c>
      <c r="H328" s="195">
        <f t="shared" si="10"/>
        <v>0</v>
      </c>
      <c r="I328" s="194" t="str">
        <f>IF(LEN(Tablica_F!A22)&gt;750,MID(Tablica_F!A22,751,250),"-")</f>
        <v>-</v>
      </c>
    </row>
    <row r="329" spans="1:9" ht="12.75" hidden="1">
      <c r="A329" s="195">
        <v>0</v>
      </c>
      <c r="B329" s="195">
        <v>0</v>
      </c>
      <c r="C329" s="195">
        <v>0</v>
      </c>
      <c r="D329" s="195">
        <v>0</v>
      </c>
      <c r="E329" s="195">
        <v>0</v>
      </c>
      <c r="F329" s="175">
        <v>0</v>
      </c>
      <c r="G329" s="194" t="s">
        <v>748</v>
      </c>
      <c r="H329" s="195">
        <f t="shared" si="10"/>
        <v>250</v>
      </c>
      <c r="I329" s="194" t="str">
        <f>IF(LEN(Tablica_F!A24)&gt;1,MID(Tablica_F!A24,1,250),"-")</f>
        <v>Struktura troškova: troškovi kamata 23,4 mil. kn (38% uk. troškova), troškovi provizija 3,2 mil. kn (5% uk. troškova), troškovi plaća i ostalih naknada osoblju 13 mil. kn. (21% uk. troškova), materijalni troškovi 2,2 mil. kn. (4% uk. troškova), trošk</v>
      </c>
    </row>
    <row r="330" spans="1:9" ht="12.75" hidden="1">
      <c r="A330" s="195">
        <v>0</v>
      </c>
      <c r="B330" s="195">
        <v>0</v>
      </c>
      <c r="C330" s="195">
        <v>0</v>
      </c>
      <c r="D330" s="195">
        <v>0</v>
      </c>
      <c r="E330" s="195">
        <v>0</v>
      </c>
      <c r="F330" s="175">
        <v>0</v>
      </c>
      <c r="G330" s="194" t="s">
        <v>745</v>
      </c>
      <c r="H330" s="195">
        <f t="shared" si="10"/>
        <v>148</v>
      </c>
      <c r="I330" s="194" t="str">
        <f>IF(LEN(Tablica_F!A24)&gt;250,MID(Tablica_F!A24,251,250),"-")</f>
        <v>ovi neproizvodnih usluga 7,3 mil. kn (12% uk. troškova), ostali troškovi 8,2 mil. kn (13% uk. troškova), amortizacija 4,6 mil. kn (7% uk. troškova).</v>
      </c>
    </row>
    <row r="331" spans="1:9" ht="12.75" hidden="1">
      <c r="A331" s="195">
        <v>0</v>
      </c>
      <c r="B331" s="195">
        <v>0</v>
      </c>
      <c r="C331" s="195">
        <v>0</v>
      </c>
      <c r="D331" s="195">
        <v>0</v>
      </c>
      <c r="E331" s="195">
        <v>0</v>
      </c>
      <c r="F331" s="175">
        <v>0</v>
      </c>
      <c r="G331" s="194" t="s">
        <v>746</v>
      </c>
      <c r="H331" s="195">
        <f t="shared" si="10"/>
        <v>0</v>
      </c>
      <c r="I331" s="194" t="str">
        <f>IF(LEN(Tablica_F!A24)&gt;500,MID(Tablica_F!A24,501,250),"-")</f>
        <v>-</v>
      </c>
    </row>
    <row r="332" spans="1:9" ht="12.75" hidden="1">
      <c r="A332" s="195">
        <v>0</v>
      </c>
      <c r="B332" s="195">
        <v>0</v>
      </c>
      <c r="C332" s="195">
        <v>0</v>
      </c>
      <c r="D332" s="195">
        <v>0</v>
      </c>
      <c r="E332" s="195">
        <v>0</v>
      </c>
      <c r="F332" s="175">
        <v>0</v>
      </c>
      <c r="G332" s="194" t="s">
        <v>747</v>
      </c>
      <c r="H332" s="195">
        <f t="shared" si="10"/>
        <v>0</v>
      </c>
      <c r="I332" s="194" t="str">
        <f>IF(LEN(Tablica_F!A24)&gt;750,MID(Tablica_F!A24,1,751),"-")</f>
        <v>-</v>
      </c>
    </row>
    <row r="333" spans="1:9" ht="12.75" hidden="1">
      <c r="A333" s="195">
        <v>0</v>
      </c>
      <c r="B333" s="195">
        <v>0</v>
      </c>
      <c r="C333" s="195">
        <v>0</v>
      </c>
      <c r="D333" s="195">
        <v>0</v>
      </c>
      <c r="E333" s="195">
        <v>0</v>
      </c>
      <c r="F333" s="175">
        <v>0</v>
      </c>
      <c r="G333" s="194" t="s">
        <v>752</v>
      </c>
      <c r="H333" s="195">
        <f t="shared" si="10"/>
        <v>250</v>
      </c>
      <c r="I333" s="194" t="str">
        <f>IF(LEN(Tablica_F!A26)&gt;1,MID(Tablica_F!A26,1,250),"-")</f>
        <v>Dobit ostvarena krajem poslovne godine (2004) iznosi 9,389 tis. kn, dok je u istom razdoblju prethodne godine iznosila 9.470 tis. kn , što je manje za 81 tis. kn.  Dobit u promatranom tromjesečju 2004. Manja je za 41 tis. kn iz razloga što se u zadnj</v>
      </c>
    </row>
    <row r="334" spans="1:9" ht="12.75" hidden="1">
      <c r="A334" s="195">
        <v>0</v>
      </c>
      <c r="B334" s="195">
        <v>0</v>
      </c>
      <c r="C334" s="195">
        <v>0</v>
      </c>
      <c r="D334" s="195">
        <v>0</v>
      </c>
      <c r="E334" s="195">
        <v>0</v>
      </c>
      <c r="F334" s="175">
        <v>0</v>
      </c>
      <c r="G334" s="194" t="s">
        <v>749</v>
      </c>
      <c r="H334" s="195">
        <f t="shared" si="10"/>
        <v>187</v>
      </c>
      <c r="I334" s="194" t="str">
        <f>IF(LEN(Tablica_F!A26)&gt;250,MID(Tablica_F!A26,251,250),"-")</f>
        <v>em tromjesečju u poslovnim knjigama evidentiraju godišnji obračunski troškovi (amortizacija, vrijednosna usklađenja imovine i obveza, godišnje obveze za pore iz ukupnog prihoda i dobiti).</v>
      </c>
    </row>
    <row r="335" spans="1:9" ht="12.75" hidden="1">
      <c r="A335" s="195">
        <v>0</v>
      </c>
      <c r="B335" s="195">
        <v>0</v>
      </c>
      <c r="C335" s="195">
        <v>0</v>
      </c>
      <c r="D335" s="195">
        <v>0</v>
      </c>
      <c r="E335" s="195">
        <v>0</v>
      </c>
      <c r="F335" s="175">
        <v>0</v>
      </c>
      <c r="G335" s="194" t="s">
        <v>750</v>
      </c>
      <c r="H335" s="195">
        <f t="shared" si="10"/>
        <v>0</v>
      </c>
      <c r="I335" s="194" t="str">
        <f>IF(LEN(Tablica_F!A26)&gt;500,MID(Tablica_F!A26,501,250),"-")</f>
        <v>-</v>
      </c>
    </row>
    <row r="336" spans="1:9" ht="12.75" hidden="1">
      <c r="A336" s="195">
        <v>0</v>
      </c>
      <c r="B336" s="195">
        <v>0</v>
      </c>
      <c r="C336" s="195">
        <v>0</v>
      </c>
      <c r="D336" s="195">
        <v>0</v>
      </c>
      <c r="E336" s="195">
        <v>0</v>
      </c>
      <c r="F336" s="175">
        <v>0</v>
      </c>
      <c r="G336" s="194" t="s">
        <v>751</v>
      </c>
      <c r="H336" s="195">
        <f t="shared" si="10"/>
        <v>0</v>
      </c>
      <c r="I336" s="194" t="str">
        <f>IF(LEN(Tablica_F!A26)&gt;750,MID(Tablica_F!A26,751,250),"-")</f>
        <v>-</v>
      </c>
    </row>
    <row r="337" spans="1:9" ht="12.75" hidden="1">
      <c r="A337" s="195">
        <v>0</v>
      </c>
      <c r="B337" s="195">
        <v>0</v>
      </c>
      <c r="C337" s="195">
        <v>0</v>
      </c>
      <c r="D337" s="195">
        <v>0</v>
      </c>
      <c r="E337" s="195">
        <v>0</v>
      </c>
      <c r="F337" s="175">
        <v>0</v>
      </c>
      <c r="G337" s="194" t="s">
        <v>756</v>
      </c>
      <c r="H337" s="195">
        <f t="shared" si="10"/>
        <v>250</v>
      </c>
      <c r="I337" s="194" t="str">
        <f>IF(LEN(Tablica_F!A28)&gt;1,MID(Tablica_F!A28,1,250),"-")</f>
        <v>Banka nije imala problema s likvidnošću u promatranom tromjesečju. Vodi se politika zadržavanja "visoke" likvidnosti, što je vidljivo iz zadržavanja nivoa bilančnih pozicija: kredita danim financijskim institucijama 15,1 mil. kn stanja gotovine 13,9 </v>
      </c>
    </row>
    <row r="338" spans="1:9" ht="12.75" hidden="1">
      <c r="A338" s="195">
        <v>0</v>
      </c>
      <c r="B338" s="195">
        <v>0</v>
      </c>
      <c r="C338" s="195">
        <v>0</v>
      </c>
      <c r="D338" s="195">
        <v>0</v>
      </c>
      <c r="E338" s="195">
        <v>0</v>
      </c>
      <c r="F338" s="175">
        <v>0</v>
      </c>
      <c r="G338" s="194" t="s">
        <v>753</v>
      </c>
      <c r="H338" s="195">
        <f t="shared" si="10"/>
        <v>250</v>
      </c>
      <c r="I338" s="194" t="str">
        <f>IF(LEN(Tablica_F!A28)&gt;250,MID(Tablica_F!A28,251,250),"-")</f>
        <v>mil. kn, depozita kod HNB-a u  iznosu od 84,7 mil. kn, depoziti kod banaka uj iznosu od 110,1 mil. kn, dužnički vrijednosni papiri koji se drže do dospijeća i trezorski i blagajnički zapisi 46,6 mil. kn  što sveukupno iznosi 270,4  što predstavlja uč</v>
      </c>
    </row>
    <row r="339" spans="1:9" ht="12.75" hidden="1">
      <c r="A339" s="195">
        <v>0</v>
      </c>
      <c r="B339" s="195">
        <v>0</v>
      </c>
      <c r="C339" s="195">
        <v>0</v>
      </c>
      <c r="D339" s="195">
        <v>0</v>
      </c>
      <c r="E339" s="195">
        <v>0</v>
      </c>
      <c r="F339" s="175">
        <v>0</v>
      </c>
      <c r="G339" s="194" t="s">
        <v>754</v>
      </c>
      <c r="H339" s="195">
        <f t="shared" si="10"/>
        <v>26</v>
      </c>
      <c r="I339" s="194" t="str">
        <f>IF(LEN(Tablica_F!A28)&gt;500,MID(Tablica_F!A28,501,250),"-")</f>
        <v>ešće od 35% ukupne aktive.</v>
      </c>
    </row>
    <row r="340" spans="1:9" ht="12.75" hidden="1">
      <c r="A340" s="195">
        <v>0</v>
      </c>
      <c r="B340" s="195">
        <v>0</v>
      </c>
      <c r="C340" s="195">
        <v>0</v>
      </c>
      <c r="D340" s="195">
        <v>0</v>
      </c>
      <c r="E340" s="195">
        <v>0</v>
      </c>
      <c r="F340" s="175">
        <v>0</v>
      </c>
      <c r="G340" s="194" t="s">
        <v>755</v>
      </c>
      <c r="H340" s="195">
        <f t="shared" si="10"/>
        <v>0</v>
      </c>
      <c r="I340" s="194" t="str">
        <f>IF(LEN(Tablica_F!A28)&gt;750,MID(Tablica_F!A28,751,250),"-")</f>
        <v>-</v>
      </c>
    </row>
    <row r="341" spans="1:9" ht="12.75" hidden="1">
      <c r="A341" s="195">
        <v>0</v>
      </c>
      <c r="B341" s="195">
        <v>0</v>
      </c>
      <c r="C341" s="195">
        <v>0</v>
      </c>
      <c r="D341" s="195">
        <v>0</v>
      </c>
      <c r="E341" s="195">
        <v>0</v>
      </c>
      <c r="F341" s="175">
        <v>0</v>
      </c>
      <c r="G341" s="194" t="s">
        <v>760</v>
      </c>
      <c r="H341" s="195">
        <f t="shared" si="10"/>
        <v>76</v>
      </c>
      <c r="I341" s="194" t="str">
        <f>IF(LEN(Tablica_F!A30)&gt;1,MID(Tablica_F!A30,1,250),"-")</f>
        <v>U promatranom tromjesečju nije došlo do promjena računovodstvenih politika. </v>
      </c>
    </row>
    <row r="342" spans="1:9" ht="12.75" hidden="1">
      <c r="A342" s="195">
        <v>0</v>
      </c>
      <c r="B342" s="195">
        <v>0</v>
      </c>
      <c r="C342" s="195">
        <v>0</v>
      </c>
      <c r="D342" s="195">
        <v>0</v>
      </c>
      <c r="E342" s="195">
        <v>0</v>
      </c>
      <c r="F342" s="175">
        <v>0</v>
      </c>
      <c r="G342" s="194" t="s">
        <v>757</v>
      </c>
      <c r="H342" s="195">
        <f t="shared" si="10"/>
        <v>0</v>
      </c>
      <c r="I342" s="194" t="str">
        <f>IF(LEN(Tablica_F!A30)&gt;250,MID(Tablica_F!A30,251,250),"-")</f>
        <v>-</v>
      </c>
    </row>
    <row r="343" spans="1:9" ht="12.75" hidden="1">
      <c r="A343" s="195">
        <v>0</v>
      </c>
      <c r="B343" s="195">
        <v>0</v>
      </c>
      <c r="C343" s="195">
        <v>0</v>
      </c>
      <c r="D343" s="195">
        <v>0</v>
      </c>
      <c r="E343" s="195">
        <v>0</v>
      </c>
      <c r="F343" s="175">
        <v>0</v>
      </c>
      <c r="G343" s="194" t="s">
        <v>758</v>
      </c>
      <c r="H343" s="195">
        <f t="shared" si="10"/>
        <v>0</v>
      </c>
      <c r="I343" s="194" t="str">
        <f>IF(LEN(Tablica_F!A30)&gt;500,MID(Tablica_F!A30,501,250),"-")</f>
        <v>-</v>
      </c>
    </row>
    <row r="344" spans="1:9" ht="12.75" hidden="1">
      <c r="A344" s="195">
        <v>0</v>
      </c>
      <c r="B344" s="195">
        <v>0</v>
      </c>
      <c r="C344" s="195">
        <v>0</v>
      </c>
      <c r="D344" s="195">
        <v>0</v>
      </c>
      <c r="E344" s="195">
        <v>0</v>
      </c>
      <c r="F344" s="175">
        <v>0</v>
      </c>
      <c r="G344" s="194" t="s">
        <v>759</v>
      </c>
      <c r="H344" s="195">
        <f t="shared" si="10"/>
        <v>0</v>
      </c>
      <c r="I344" s="194" t="str">
        <f>IF(LEN(Tablica_F!A30)&gt;750,MID(Tablica_F!A30,751,250),"-")</f>
        <v>-</v>
      </c>
    </row>
    <row r="345" spans="1:9" ht="12.75" hidden="1">
      <c r="A345" s="195">
        <v>0</v>
      </c>
      <c r="B345" s="195">
        <v>0</v>
      </c>
      <c r="C345" s="195">
        <v>0</v>
      </c>
      <c r="D345" s="195">
        <v>0</v>
      </c>
      <c r="E345" s="195">
        <v>0</v>
      </c>
      <c r="F345" s="175">
        <v>0</v>
      </c>
      <c r="G345" s="194" t="s">
        <v>764</v>
      </c>
      <c r="H345" s="195">
        <f t="shared" si="10"/>
        <v>216</v>
      </c>
      <c r="I345" s="194" t="str">
        <f>IF(LEN(Tablica_F!A32)&gt;1,MID(Tablica_F!A32,1,250),"-")</f>
        <v>U svezi pravnih pitanja naglašavamo da Banka vodi spor  protiv korisnika kredita koji svoja dugovanja nisu uredno podmirivali. Protiv Banke se ne vodi značajniji spor koji može utjecati na financijski položaj Banke. </v>
      </c>
    </row>
    <row r="346" spans="1:9" ht="12.75" hidden="1">
      <c r="A346" s="195">
        <v>0</v>
      </c>
      <c r="B346" s="195">
        <v>0</v>
      </c>
      <c r="C346" s="195">
        <v>0</v>
      </c>
      <c r="D346" s="195">
        <v>0</v>
      </c>
      <c r="E346" s="195">
        <v>0</v>
      </c>
      <c r="F346" s="175">
        <v>0</v>
      </c>
      <c r="G346" s="194" t="s">
        <v>761</v>
      </c>
      <c r="H346" s="195">
        <f t="shared" si="10"/>
        <v>0</v>
      </c>
      <c r="I346" s="194" t="str">
        <f>IF(LEN(Tablica_F!A32)&gt;250,MID(Tablica_F!A32,251,250),"-")</f>
        <v>-</v>
      </c>
    </row>
    <row r="347" spans="1:9" ht="12.75" hidden="1">
      <c r="A347" s="195">
        <v>0</v>
      </c>
      <c r="B347" s="195">
        <v>0</v>
      </c>
      <c r="C347" s="195">
        <v>0</v>
      </c>
      <c r="D347" s="195">
        <v>0</v>
      </c>
      <c r="E347" s="195">
        <v>0</v>
      </c>
      <c r="F347" s="175">
        <v>0</v>
      </c>
      <c r="G347" s="194" t="s">
        <v>762</v>
      </c>
      <c r="H347" s="195">
        <f t="shared" si="10"/>
        <v>0</v>
      </c>
      <c r="I347" s="194" t="str">
        <f>IF(LEN(Tablica_F!A32)&gt;500,MID(Tablica_F!A32,501,250),"-")</f>
        <v>-</v>
      </c>
    </row>
    <row r="348" spans="1:9" ht="12.75" hidden="1">
      <c r="A348" s="195">
        <v>0</v>
      </c>
      <c r="B348" s="195">
        <v>0</v>
      </c>
      <c r="C348" s="195">
        <v>0</v>
      </c>
      <c r="D348" s="195">
        <v>0</v>
      </c>
      <c r="E348" s="195">
        <v>0</v>
      </c>
      <c r="F348" s="175">
        <v>0</v>
      </c>
      <c r="G348" s="194" t="s">
        <v>763</v>
      </c>
      <c r="H348" s="195">
        <f t="shared" si="10"/>
        <v>0</v>
      </c>
      <c r="I348" s="194" t="str">
        <f>IF(LEN(Tablica_F!A32)&gt;750,MID(Tablica_F!A32,751,250),"-")</f>
        <v>-</v>
      </c>
    </row>
    <row r="349" spans="1:9" ht="12.75" hidden="1">
      <c r="A349" s="195">
        <v>0</v>
      </c>
      <c r="B349" s="195">
        <v>0</v>
      </c>
      <c r="C349" s="195">
        <v>0</v>
      </c>
      <c r="D349" s="195">
        <v>0</v>
      </c>
      <c r="E349" s="195">
        <v>0</v>
      </c>
      <c r="F349" s="175">
        <v>0</v>
      </c>
      <c r="G349" s="194" t="s">
        <v>768</v>
      </c>
      <c r="H349" s="195">
        <f t="shared" si="10"/>
        <v>4</v>
      </c>
      <c r="I349" s="194" t="str">
        <f>IF(LEN(Tablica_F!A34)&gt;1,MID(Tablica_F!A34,1,250),"-")</f>
        <v>Nema</v>
      </c>
    </row>
    <row r="350" spans="1:9" ht="12.75" hidden="1">
      <c r="A350" s="195">
        <v>0</v>
      </c>
      <c r="B350" s="195">
        <v>0</v>
      </c>
      <c r="C350" s="195">
        <v>0</v>
      </c>
      <c r="D350" s="195">
        <v>0</v>
      </c>
      <c r="E350" s="195">
        <v>0</v>
      </c>
      <c r="F350" s="175">
        <v>0</v>
      </c>
      <c r="G350" s="194" t="s">
        <v>765</v>
      </c>
      <c r="H350" s="195">
        <f t="shared" si="10"/>
        <v>0</v>
      </c>
      <c r="I350" s="194" t="str">
        <f>IF(LEN(Tablica_F!A34)&gt;250,MID(Tablica_F!A34,251,250),"-")</f>
        <v>-</v>
      </c>
    </row>
    <row r="351" spans="1:9" ht="12.75" hidden="1">
      <c r="A351" s="195">
        <v>0</v>
      </c>
      <c r="B351" s="195">
        <v>0</v>
      </c>
      <c r="C351" s="195">
        <v>0</v>
      </c>
      <c r="D351" s="195">
        <v>0</v>
      </c>
      <c r="E351" s="195">
        <v>0</v>
      </c>
      <c r="F351" s="175">
        <v>0</v>
      </c>
      <c r="G351" s="194" t="s">
        <v>766</v>
      </c>
      <c r="H351" s="195">
        <f t="shared" si="10"/>
        <v>0</v>
      </c>
      <c r="I351" s="194" t="str">
        <f>IF(LEN(Tablica_F!A34)&gt;500,MID(Tablica_F!A34,501,250),"-")</f>
        <v>-</v>
      </c>
    </row>
    <row r="352" spans="1:9" ht="12.75" hidden="1">
      <c r="A352" s="195">
        <v>0</v>
      </c>
      <c r="B352" s="195">
        <v>0</v>
      </c>
      <c r="C352" s="195">
        <v>0</v>
      </c>
      <c r="D352" s="195">
        <v>0</v>
      </c>
      <c r="E352" s="195">
        <v>0</v>
      </c>
      <c r="F352" s="175">
        <v>0</v>
      </c>
      <c r="G352" s="194" t="s">
        <v>767</v>
      </c>
      <c r="H352" s="195">
        <f t="shared" si="10"/>
        <v>0</v>
      </c>
      <c r="I352" s="194" t="str">
        <f>IF(LEN(Tablica_F!A34)&gt;750,MID(Tablica_F!A34,751,250),"-")</f>
        <v>-</v>
      </c>
    </row>
    <row r="353" spans="1:9" ht="12.75" hidden="1">
      <c r="A353" s="195">
        <v>0</v>
      </c>
      <c r="B353" s="195">
        <v>0</v>
      </c>
      <c r="C353" s="195">
        <v>0</v>
      </c>
      <c r="D353" s="195">
        <v>0</v>
      </c>
      <c r="E353" s="195">
        <v>0</v>
      </c>
      <c r="F353" s="175">
        <v>0</v>
      </c>
      <c r="G353" s="194" t="s">
        <v>769</v>
      </c>
      <c r="H353" s="195">
        <v>0</v>
      </c>
      <c r="I353" s="194" t="str">
        <f>IF(LEN(Tablica_F!A37)&gt;1,MID(Tablica_F!A37,1,250),"-")</f>
        <v>-</v>
      </c>
    </row>
    <row r="354" spans="1:9" ht="12.75" hidden="1">
      <c r="A354" s="195">
        <v>0</v>
      </c>
      <c r="B354" s="195">
        <v>0</v>
      </c>
      <c r="C354" s="195">
        <v>0</v>
      </c>
      <c r="D354" s="195">
        <v>0</v>
      </c>
      <c r="E354" s="195">
        <v>0</v>
      </c>
      <c r="F354" s="175">
        <v>0</v>
      </c>
      <c r="G354" s="194" t="s">
        <v>770</v>
      </c>
      <c r="H354" s="195">
        <v>0</v>
      </c>
      <c r="I354" s="194" t="str">
        <f>IF(LEN(Tablica_F!A37)&gt;250,MID(Tablica_F!A37,251,250),"-")</f>
        <v>-</v>
      </c>
    </row>
    <row r="355" spans="1:9" ht="12.75" hidden="1">
      <c r="A355" s="195">
        <v>0</v>
      </c>
      <c r="B355" s="195">
        <v>0</v>
      </c>
      <c r="C355" s="195">
        <v>0</v>
      </c>
      <c r="D355" s="195">
        <v>0</v>
      </c>
      <c r="E355" s="195">
        <v>0</v>
      </c>
      <c r="F355" s="175">
        <v>0</v>
      </c>
      <c r="G355" s="194" t="s">
        <v>771</v>
      </c>
      <c r="H355" s="195">
        <v>0</v>
      </c>
      <c r="I355" s="194" t="str">
        <f>IF(LEN(Tablica_F!A37)&gt;500,MID(Tablica_F!A37,501,250),"-")</f>
        <v>-</v>
      </c>
    </row>
    <row r="356" spans="1:9" ht="12.75" hidden="1">
      <c r="A356" s="195">
        <v>0</v>
      </c>
      <c r="B356" s="195">
        <v>0</v>
      </c>
      <c r="C356" s="195">
        <v>0</v>
      </c>
      <c r="D356" s="195">
        <v>0</v>
      </c>
      <c r="E356" s="195">
        <v>0</v>
      </c>
      <c r="F356" s="175">
        <v>0</v>
      </c>
      <c r="G356" s="194" t="s">
        <v>772</v>
      </c>
      <c r="H356" s="195">
        <v>0</v>
      </c>
      <c r="I356" s="194" t="str">
        <f>IF(LEN(Tablica_F!A37)&gt;750,MID(Tablica_F!A37,751,250),"-")</f>
        <v>-</v>
      </c>
    </row>
    <row r="357" spans="1:9" ht="12.75" hidden="1">
      <c r="A357" s="195">
        <v>0</v>
      </c>
      <c r="B357" s="195">
        <v>0</v>
      </c>
      <c r="C357" s="195">
        <v>0</v>
      </c>
      <c r="D357" s="195">
        <v>0</v>
      </c>
      <c r="E357" s="195">
        <v>0</v>
      </c>
      <c r="F357" s="175">
        <v>0</v>
      </c>
      <c r="G357" s="194" t="s">
        <v>353</v>
      </c>
      <c r="H357" s="195">
        <v>105</v>
      </c>
      <c r="I357" s="194" t="s">
        <v>810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
      <selection activeCell="I115" sqref="I11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115</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210</v>
      </c>
      <c r="D3" s="105" t="str">
        <f>IF(LEN(Tablica_A!$S$5)&gt;3,Tablica_A!$S$5,"Nije upisano")</f>
        <v>03999092</v>
      </c>
      <c r="E3" s="105"/>
      <c r="F3" s="105"/>
      <c r="G3" s="106"/>
      <c r="H3" s="104"/>
      <c r="I3" s="104" t="s">
        <v>211</v>
      </c>
      <c r="J3" s="107" t="str">
        <f>IF(LEN(Tablica_A!$G$7)&gt;3,Tablica_A!$G$7,"Nije upisano")</f>
        <v>2004-12</v>
      </c>
    </row>
    <row r="4" ht="9.75" customHeight="1"/>
    <row r="5" spans="1:10" s="55" customFormat="1" ht="34.5" customHeight="1">
      <c r="A5" s="56" t="s">
        <v>257</v>
      </c>
      <c r="I5" s="274" t="s">
        <v>369</v>
      </c>
      <c r="J5" s="389"/>
    </row>
    <row r="6" spans="1:10" s="23" customFormat="1" ht="15" customHeight="1">
      <c r="A6" s="131"/>
      <c r="I6" s="390" t="s">
        <v>258</v>
      </c>
      <c r="J6" s="390"/>
    </row>
    <row r="7" spans="1:10" s="135" customFormat="1" ht="19.5" customHeight="1">
      <c r="A7" s="358" t="s">
        <v>259</v>
      </c>
      <c r="B7" s="358"/>
      <c r="C7" s="358"/>
      <c r="D7" s="358"/>
      <c r="E7" s="358"/>
      <c r="F7" s="132" t="s">
        <v>260</v>
      </c>
      <c r="G7" s="359" t="s">
        <v>261</v>
      </c>
      <c r="H7" s="344"/>
      <c r="I7" s="344" t="s">
        <v>262</v>
      </c>
      <c r="J7" s="345"/>
    </row>
    <row r="8" spans="1:10" s="137" customFormat="1" ht="19.5" customHeight="1">
      <c r="A8" s="391" t="s">
        <v>263</v>
      </c>
      <c r="B8" s="392"/>
      <c r="C8" s="392"/>
      <c r="D8" s="392"/>
      <c r="E8" s="393"/>
      <c r="F8" s="136">
        <v>1</v>
      </c>
      <c r="G8" s="386">
        <f>SUM(G9:H18)</f>
        <v>714278</v>
      </c>
      <c r="H8" s="377"/>
      <c r="I8" s="377">
        <f>SUM(I9:K18)</f>
        <v>779789</v>
      </c>
      <c r="J8" s="378"/>
    </row>
    <row r="9" spans="1:10" s="137" customFormat="1" ht="19.5" customHeight="1">
      <c r="A9" s="138"/>
      <c r="B9" s="364" t="s">
        <v>264</v>
      </c>
      <c r="C9" s="364"/>
      <c r="D9" s="364"/>
      <c r="E9" s="376"/>
      <c r="F9" s="136">
        <v>2</v>
      </c>
      <c r="G9" s="385">
        <v>14369</v>
      </c>
      <c r="H9" s="383"/>
      <c r="I9" s="383">
        <v>13865</v>
      </c>
      <c r="J9" s="384"/>
    </row>
    <row r="10" spans="1:10" s="137" customFormat="1" ht="19.5" customHeight="1">
      <c r="A10" s="138"/>
      <c r="B10" s="364" t="s">
        <v>265</v>
      </c>
      <c r="C10" s="364"/>
      <c r="D10" s="364"/>
      <c r="E10" s="376"/>
      <c r="F10" s="136">
        <v>3</v>
      </c>
      <c r="G10" s="385">
        <v>66032</v>
      </c>
      <c r="H10" s="383"/>
      <c r="I10" s="383">
        <v>84673</v>
      </c>
      <c r="J10" s="384"/>
    </row>
    <row r="11" spans="1:10" s="137" customFormat="1" ht="19.5" customHeight="1">
      <c r="A11" s="138"/>
      <c r="B11" s="364" t="s">
        <v>266</v>
      </c>
      <c r="C11" s="364"/>
      <c r="D11" s="364"/>
      <c r="E11" s="376"/>
      <c r="F11" s="136">
        <v>4</v>
      </c>
      <c r="G11" s="385">
        <v>104824</v>
      </c>
      <c r="H11" s="383"/>
      <c r="I11" s="383">
        <v>110150</v>
      </c>
      <c r="J11" s="384"/>
    </row>
    <row r="12" spans="1:10" s="137" customFormat="1" ht="19.5" customHeight="1">
      <c r="A12" s="138"/>
      <c r="B12" s="364" t="s">
        <v>267</v>
      </c>
      <c r="C12" s="364"/>
      <c r="D12" s="364"/>
      <c r="E12" s="376"/>
      <c r="F12" s="136">
        <v>5</v>
      </c>
      <c r="G12" s="385">
        <v>19565</v>
      </c>
      <c r="H12" s="383"/>
      <c r="I12" s="383">
        <v>7824</v>
      </c>
      <c r="J12" s="384"/>
    </row>
    <row r="13" spans="1:10" s="137" customFormat="1" ht="19.5" customHeight="1">
      <c r="A13" s="138"/>
      <c r="B13" s="364" t="s">
        <v>268</v>
      </c>
      <c r="C13" s="364"/>
      <c r="D13" s="364"/>
      <c r="E13" s="376"/>
      <c r="F13" s="136">
        <v>6</v>
      </c>
      <c r="G13" s="385">
        <v>7514</v>
      </c>
      <c r="H13" s="383"/>
      <c r="I13" s="383">
        <v>8991</v>
      </c>
      <c r="J13" s="384"/>
    </row>
    <row r="14" spans="1:10" s="137" customFormat="1" ht="19.5" customHeight="1">
      <c r="A14" s="138"/>
      <c r="B14" s="364" t="s">
        <v>269</v>
      </c>
      <c r="C14" s="364"/>
      <c r="D14" s="364"/>
      <c r="E14" s="376"/>
      <c r="F14" s="136">
        <v>7</v>
      </c>
      <c r="G14" s="385">
        <v>15000</v>
      </c>
      <c r="H14" s="383"/>
      <c r="I14" s="383">
        <v>15170</v>
      </c>
      <c r="J14" s="384"/>
    </row>
    <row r="15" spans="1:10" s="137" customFormat="1" ht="19.5" customHeight="1">
      <c r="A15" s="138"/>
      <c r="B15" s="364" t="s">
        <v>270</v>
      </c>
      <c r="C15" s="364"/>
      <c r="D15" s="364"/>
      <c r="E15" s="376"/>
      <c r="F15" s="136">
        <v>8</v>
      </c>
      <c r="G15" s="385">
        <v>390888</v>
      </c>
      <c r="H15" s="383"/>
      <c r="I15" s="383">
        <v>458787</v>
      </c>
      <c r="J15" s="384"/>
    </row>
    <row r="16" spans="1:10" s="137" customFormat="1" ht="19.5" customHeight="1">
      <c r="A16" s="138"/>
      <c r="B16" s="364" t="s">
        <v>271</v>
      </c>
      <c r="C16" s="364"/>
      <c r="D16" s="364"/>
      <c r="E16" s="376"/>
      <c r="F16" s="136">
        <v>9</v>
      </c>
      <c r="G16" s="385">
        <v>8002</v>
      </c>
      <c r="H16" s="383"/>
      <c r="I16" s="383">
        <v>6834</v>
      </c>
      <c r="J16" s="384"/>
    </row>
    <row r="17" spans="1:10" s="137" customFormat="1" ht="19.5" customHeight="1">
      <c r="A17" s="138"/>
      <c r="B17" s="364" t="s">
        <v>272</v>
      </c>
      <c r="C17" s="364"/>
      <c r="D17" s="364"/>
      <c r="E17" s="376"/>
      <c r="F17" s="136">
        <v>10</v>
      </c>
      <c r="G17" s="385">
        <v>44651</v>
      </c>
      <c r="H17" s="383"/>
      <c r="I17" s="383">
        <v>38764</v>
      </c>
      <c r="J17" s="384"/>
    </row>
    <row r="18" spans="1:10" s="137" customFormat="1" ht="19.5" customHeight="1">
      <c r="A18" s="138"/>
      <c r="B18" s="364" t="s">
        <v>273</v>
      </c>
      <c r="C18" s="364"/>
      <c r="D18" s="364"/>
      <c r="E18" s="376"/>
      <c r="F18" s="136">
        <v>11</v>
      </c>
      <c r="G18" s="385">
        <v>43433</v>
      </c>
      <c r="H18" s="383"/>
      <c r="I18" s="383">
        <v>34731</v>
      </c>
      <c r="J18" s="384"/>
    </row>
    <row r="19" spans="1:10" s="137" customFormat="1" ht="19.5" customHeight="1">
      <c r="A19" s="139" t="s">
        <v>274</v>
      </c>
      <c r="B19" s="140"/>
      <c r="C19" s="141"/>
      <c r="D19" s="141"/>
      <c r="E19" s="142"/>
      <c r="F19" s="136">
        <v>12</v>
      </c>
      <c r="G19" s="386">
        <f>SUM(G20:H25)</f>
        <v>585630</v>
      </c>
      <c r="H19" s="377"/>
      <c r="I19" s="377">
        <f>SUM(I20:J25)</f>
        <v>646599</v>
      </c>
      <c r="J19" s="378"/>
    </row>
    <row r="20" spans="1:10" s="137" customFormat="1" ht="19.5" customHeight="1">
      <c r="A20" s="138"/>
      <c r="B20" s="364" t="s">
        <v>275</v>
      </c>
      <c r="C20" s="364"/>
      <c r="D20" s="364"/>
      <c r="E20" s="376"/>
      <c r="F20" s="136">
        <v>13</v>
      </c>
      <c r="G20" s="385">
        <v>141181</v>
      </c>
      <c r="H20" s="383"/>
      <c r="I20" s="383">
        <v>159769</v>
      </c>
      <c r="J20" s="384"/>
    </row>
    <row r="21" spans="1:10" s="137" customFormat="1" ht="19.5" customHeight="1">
      <c r="A21" s="138"/>
      <c r="B21" s="364" t="s">
        <v>276</v>
      </c>
      <c r="C21" s="364"/>
      <c r="D21" s="364"/>
      <c r="E21" s="376"/>
      <c r="F21" s="136">
        <v>14</v>
      </c>
      <c r="G21" s="385">
        <v>353201</v>
      </c>
      <c r="H21" s="383"/>
      <c r="I21" s="383">
        <v>415904</v>
      </c>
      <c r="J21" s="384"/>
    </row>
    <row r="22" spans="1:10" s="137" customFormat="1" ht="19.5" customHeight="1">
      <c r="A22" s="138"/>
      <c r="B22" s="364" t="s">
        <v>277</v>
      </c>
      <c r="C22" s="364"/>
      <c r="D22" s="364"/>
      <c r="E22" s="376"/>
      <c r="F22" s="136">
        <v>15</v>
      </c>
      <c r="G22" s="385">
        <v>61416</v>
      </c>
      <c r="H22" s="383"/>
      <c r="I22" s="383">
        <v>45019</v>
      </c>
      <c r="J22" s="384"/>
    </row>
    <row r="23" spans="1:10" s="137" customFormat="1" ht="19.5" customHeight="1">
      <c r="A23" s="143"/>
      <c r="B23" s="144" t="s">
        <v>278</v>
      </c>
      <c r="C23" s="145"/>
      <c r="D23" s="145"/>
      <c r="E23" s="146"/>
      <c r="F23" s="136">
        <v>16</v>
      </c>
      <c r="G23" s="385">
        <v>24412</v>
      </c>
      <c r="H23" s="383"/>
      <c r="I23" s="383">
        <v>20001</v>
      </c>
      <c r="J23" s="384"/>
    </row>
    <row r="24" spans="1:10" s="137" customFormat="1" ht="19.5" customHeight="1">
      <c r="A24" s="143"/>
      <c r="B24" s="144" t="s">
        <v>279</v>
      </c>
      <c r="C24" s="147"/>
      <c r="D24" s="147"/>
      <c r="E24" s="148"/>
      <c r="F24" s="136">
        <v>17</v>
      </c>
      <c r="G24" s="385">
        <v>0</v>
      </c>
      <c r="H24" s="383"/>
      <c r="I24" s="383">
        <v>0</v>
      </c>
      <c r="J24" s="384"/>
    </row>
    <row r="25" spans="1:10" s="137" customFormat="1" ht="19.5" customHeight="1">
      <c r="A25" s="143"/>
      <c r="B25" s="144" t="s">
        <v>280</v>
      </c>
      <c r="C25" s="147"/>
      <c r="D25" s="147"/>
      <c r="E25" s="148"/>
      <c r="F25" s="136">
        <v>18</v>
      </c>
      <c r="G25" s="385">
        <v>5420</v>
      </c>
      <c r="H25" s="383"/>
      <c r="I25" s="383">
        <v>5906</v>
      </c>
      <c r="J25" s="388"/>
    </row>
    <row r="26" spans="1:10" s="137" customFormat="1" ht="19.5" customHeight="1">
      <c r="A26" s="149" t="s">
        <v>281</v>
      </c>
      <c r="B26" s="150"/>
      <c r="C26" s="147"/>
      <c r="D26" s="147"/>
      <c r="E26" s="148"/>
      <c r="F26" s="136">
        <v>19</v>
      </c>
      <c r="G26" s="386">
        <f>SUM(G27:H29)</f>
        <v>128648</v>
      </c>
      <c r="H26" s="377"/>
      <c r="I26" s="377">
        <f>SUM(I27:J29)</f>
        <v>133190</v>
      </c>
      <c r="J26" s="378"/>
    </row>
    <row r="27" spans="1:10" s="137" customFormat="1" ht="19.5" customHeight="1">
      <c r="A27" s="143"/>
      <c r="B27" s="144" t="s">
        <v>282</v>
      </c>
      <c r="C27" s="145"/>
      <c r="D27" s="145"/>
      <c r="E27" s="146"/>
      <c r="F27" s="136">
        <v>20</v>
      </c>
      <c r="G27" s="385">
        <v>91647</v>
      </c>
      <c r="H27" s="383"/>
      <c r="I27" s="383">
        <v>91519</v>
      </c>
      <c r="J27" s="388"/>
    </row>
    <row r="28" spans="1:10" s="137" customFormat="1" ht="19.5" customHeight="1">
      <c r="A28" s="143"/>
      <c r="B28" s="144" t="s">
        <v>283</v>
      </c>
      <c r="C28" s="145"/>
      <c r="D28" s="145"/>
      <c r="E28" s="146"/>
      <c r="F28" s="136">
        <v>21</v>
      </c>
      <c r="G28" s="385">
        <v>27531</v>
      </c>
      <c r="H28" s="383"/>
      <c r="I28" s="383">
        <v>32282</v>
      </c>
      <c r="J28" s="388"/>
    </row>
    <row r="29" spans="1:10" s="137" customFormat="1" ht="19.5" customHeight="1">
      <c r="A29" s="143"/>
      <c r="B29" s="144" t="s">
        <v>284</v>
      </c>
      <c r="C29" s="145"/>
      <c r="D29" s="145"/>
      <c r="E29" s="146"/>
      <c r="F29" s="136">
        <v>22</v>
      </c>
      <c r="G29" s="385">
        <v>9470</v>
      </c>
      <c r="H29" s="383"/>
      <c r="I29" s="383">
        <v>9389</v>
      </c>
      <c r="J29" s="384"/>
    </row>
    <row r="30" spans="1:10" s="137" customFormat="1" ht="19.5" customHeight="1">
      <c r="A30" s="149" t="s">
        <v>285</v>
      </c>
      <c r="B30" s="150"/>
      <c r="C30" s="151"/>
      <c r="D30" s="151"/>
      <c r="E30" s="152"/>
      <c r="F30" s="136">
        <v>23</v>
      </c>
      <c r="G30" s="386">
        <f>G19+G26</f>
        <v>714278</v>
      </c>
      <c r="H30" s="377"/>
      <c r="I30" s="377">
        <f>I19+I26</f>
        <v>779789</v>
      </c>
      <c r="J30" s="378"/>
    </row>
    <row r="31" spans="1:10" s="137" customFormat="1" ht="19.5" customHeight="1">
      <c r="A31" s="149" t="s">
        <v>286</v>
      </c>
      <c r="B31" s="150"/>
      <c r="C31" s="153"/>
      <c r="D31" s="153"/>
      <c r="E31" s="154"/>
      <c r="F31" s="136">
        <v>24</v>
      </c>
      <c r="G31" s="386">
        <f>SUM(G32:H33)</f>
        <v>29125</v>
      </c>
      <c r="H31" s="377"/>
      <c r="I31" s="377">
        <f>SUM(I32:J33)</f>
        <v>34039</v>
      </c>
      <c r="J31" s="378"/>
    </row>
    <row r="32" spans="1:10" s="137" customFormat="1" ht="19.5" customHeight="1">
      <c r="A32" s="155"/>
      <c r="B32" s="144" t="s">
        <v>287</v>
      </c>
      <c r="C32" s="153"/>
      <c r="D32" s="153"/>
      <c r="E32" s="154"/>
      <c r="F32" s="136">
        <v>25</v>
      </c>
      <c r="G32" s="385">
        <v>14556</v>
      </c>
      <c r="H32" s="383"/>
      <c r="I32" s="383">
        <v>18337</v>
      </c>
      <c r="J32" s="388"/>
    </row>
    <row r="33" spans="1:10" s="137" customFormat="1" ht="19.5" customHeight="1">
      <c r="A33" s="156"/>
      <c r="B33" s="157" t="s">
        <v>288</v>
      </c>
      <c r="C33" s="153"/>
      <c r="D33" s="153"/>
      <c r="E33" s="154"/>
      <c r="F33" s="136">
        <v>26</v>
      </c>
      <c r="G33" s="385">
        <v>14569</v>
      </c>
      <c r="H33" s="383"/>
      <c r="I33" s="383">
        <v>15702</v>
      </c>
      <c r="J33" s="388"/>
    </row>
    <row r="34" spans="1:10" ht="27.75" customHeight="1">
      <c r="A34" s="387" t="s">
        <v>289</v>
      </c>
      <c r="B34" s="387"/>
      <c r="C34" s="387"/>
      <c r="D34" s="387"/>
      <c r="E34" s="387"/>
      <c r="F34" s="387"/>
      <c r="G34" s="387"/>
      <c r="H34" s="387"/>
      <c r="I34" s="387"/>
      <c r="J34" s="387"/>
    </row>
    <row r="35" ht="12.75">
      <c r="A35" s="158" t="s">
        <v>290</v>
      </c>
    </row>
    <row r="36" ht="12.75"/>
    <row r="37" spans="1:10" s="68" customFormat="1" ht="15.75" customHeight="1">
      <c r="A37" s="96"/>
      <c r="B37" s="97"/>
      <c r="C37" s="97" t="s">
        <v>115</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210</v>
      </c>
      <c r="D39" s="105" t="str">
        <f>IF(LEN(Tablica_A!$S$5)&gt;3,Tablica_A!$S$5,"Nije upisano")</f>
        <v>03999092</v>
      </c>
      <c r="E39" s="105"/>
      <c r="F39" s="105"/>
      <c r="G39" s="106"/>
      <c r="H39" s="104"/>
      <c r="I39" s="104" t="s">
        <v>211</v>
      </c>
      <c r="J39" s="107" t="str">
        <f>IF(LEN(Tablica_A!$G$7)&gt;3,Tablica_A!$G$7,"Nije upisano")</f>
        <v>2004-12</v>
      </c>
    </row>
    <row r="40" ht="6" customHeight="1"/>
    <row r="41" spans="1:10" s="55" customFormat="1" ht="34.5" customHeight="1">
      <c r="A41" s="56" t="s">
        <v>291</v>
      </c>
      <c r="I41" s="274" t="s">
        <v>369</v>
      </c>
      <c r="J41" s="389"/>
    </row>
    <row r="42" spans="1:10" ht="15" customHeight="1">
      <c r="A42" s="131"/>
      <c r="I42" s="390" t="s">
        <v>258</v>
      </c>
      <c r="J42" s="390"/>
    </row>
    <row r="43" spans="1:10" s="135" customFormat="1" ht="13.5" customHeight="1">
      <c r="A43" s="397" t="s">
        <v>259</v>
      </c>
      <c r="B43" s="398"/>
      <c r="C43" s="398"/>
      <c r="D43" s="398"/>
      <c r="E43" s="399"/>
      <c r="F43" s="403" t="s">
        <v>260</v>
      </c>
      <c r="G43" s="358" t="s">
        <v>292</v>
      </c>
      <c r="H43" s="358"/>
      <c r="I43" s="358" t="s">
        <v>247</v>
      </c>
      <c r="J43" s="358"/>
    </row>
    <row r="44" spans="1:10" s="135" customFormat="1" ht="13.5" customHeight="1">
      <c r="A44" s="400"/>
      <c r="B44" s="401"/>
      <c r="C44" s="401"/>
      <c r="D44" s="401"/>
      <c r="E44" s="402"/>
      <c r="F44" s="404"/>
      <c r="G44" s="133" t="s">
        <v>293</v>
      </c>
      <c r="H44" s="134" t="s">
        <v>294</v>
      </c>
      <c r="I44" s="133" t="s">
        <v>293</v>
      </c>
      <c r="J44" s="134" t="s">
        <v>294</v>
      </c>
    </row>
    <row r="45" spans="1:10" ht="18.75" customHeight="1">
      <c r="A45" s="367" t="s">
        <v>295</v>
      </c>
      <c r="B45" s="365"/>
      <c r="C45" s="365"/>
      <c r="D45" s="365"/>
      <c r="E45" s="366"/>
      <c r="F45" s="160">
        <v>27</v>
      </c>
      <c r="G45" s="161">
        <f>SUM(G46:G49)</f>
        <v>56346</v>
      </c>
      <c r="H45" s="162">
        <f>SUM(H46:H49)</f>
        <v>16694</v>
      </c>
      <c r="I45" s="161">
        <f>SUM(I46:I49)</f>
        <v>59684</v>
      </c>
      <c r="J45" s="162">
        <f>SUM(J46:J49)</f>
        <v>15110</v>
      </c>
    </row>
    <row r="46" spans="1:10" ht="18.75" customHeight="1">
      <c r="A46" s="138"/>
      <c r="B46" s="368" t="s">
        <v>296</v>
      </c>
      <c r="C46" s="369"/>
      <c r="D46" s="369"/>
      <c r="E46" s="370"/>
      <c r="F46" s="160">
        <v>28</v>
      </c>
      <c r="G46" s="163">
        <v>37693</v>
      </c>
      <c r="H46" s="164">
        <v>11614</v>
      </c>
      <c r="I46" s="163">
        <v>39604</v>
      </c>
      <c r="J46" s="164">
        <v>9384</v>
      </c>
    </row>
    <row r="47" spans="1:10" ht="18.75" customHeight="1">
      <c r="A47" s="138"/>
      <c r="B47" s="368" t="s">
        <v>297</v>
      </c>
      <c r="C47" s="369"/>
      <c r="D47" s="369"/>
      <c r="E47" s="370"/>
      <c r="F47" s="160">
        <v>29</v>
      </c>
      <c r="G47" s="163">
        <v>15398</v>
      </c>
      <c r="H47" s="164">
        <v>4263</v>
      </c>
      <c r="I47" s="163">
        <v>16393</v>
      </c>
      <c r="J47" s="164">
        <v>4809</v>
      </c>
    </row>
    <row r="48" spans="1:10" ht="18.75" customHeight="1">
      <c r="A48" s="138"/>
      <c r="B48" s="364" t="s">
        <v>298</v>
      </c>
      <c r="C48" s="365"/>
      <c r="D48" s="365"/>
      <c r="E48" s="366"/>
      <c r="F48" s="160">
        <v>30</v>
      </c>
      <c r="G48" s="163">
        <v>2041</v>
      </c>
      <c r="H48" s="164">
        <v>564</v>
      </c>
      <c r="I48" s="163">
        <v>1837</v>
      </c>
      <c r="J48" s="164">
        <v>370</v>
      </c>
    </row>
    <row r="49" spans="1:10" ht="18.75" customHeight="1">
      <c r="A49" s="138"/>
      <c r="B49" s="368" t="s">
        <v>299</v>
      </c>
      <c r="C49" s="369"/>
      <c r="D49" s="369"/>
      <c r="E49" s="370"/>
      <c r="F49" s="160">
        <v>31</v>
      </c>
      <c r="G49" s="163">
        <v>1214</v>
      </c>
      <c r="H49" s="164">
        <v>253</v>
      </c>
      <c r="I49" s="163">
        <v>1850</v>
      </c>
      <c r="J49" s="164">
        <v>547</v>
      </c>
    </row>
    <row r="50" spans="1:10" ht="18.75" customHeight="1">
      <c r="A50" s="367" t="s">
        <v>300</v>
      </c>
      <c r="B50" s="365"/>
      <c r="C50" s="365"/>
      <c r="D50" s="365"/>
      <c r="E50" s="366"/>
      <c r="F50" s="160">
        <v>32</v>
      </c>
      <c r="G50" s="161">
        <f>SUM(G51:G54)</f>
        <v>21988</v>
      </c>
      <c r="H50" s="162">
        <f>SUM(H51:H54)</f>
        <v>6306</v>
      </c>
      <c r="I50" s="161">
        <f>SUM(I51:I54)</f>
        <v>21342</v>
      </c>
      <c r="J50" s="162">
        <f>SUM(J51:J54)</f>
        <v>5598</v>
      </c>
    </row>
    <row r="51" spans="1:10" ht="18.75" customHeight="1">
      <c r="A51" s="138"/>
      <c r="B51" s="368" t="s">
        <v>301</v>
      </c>
      <c r="C51" s="369"/>
      <c r="D51" s="369"/>
      <c r="E51" s="370"/>
      <c r="F51" s="160">
        <v>33</v>
      </c>
      <c r="G51" s="163">
        <v>15279</v>
      </c>
      <c r="H51" s="164">
        <v>4169</v>
      </c>
      <c r="I51" s="163">
        <v>17009</v>
      </c>
      <c r="J51" s="164">
        <v>4438</v>
      </c>
    </row>
    <row r="52" spans="1:10" ht="18.75" customHeight="1">
      <c r="A52" s="165"/>
      <c r="B52" s="364" t="s">
        <v>302</v>
      </c>
      <c r="C52" s="365"/>
      <c r="D52" s="365"/>
      <c r="E52" s="366"/>
      <c r="F52" s="160">
        <v>34</v>
      </c>
      <c r="G52" s="163">
        <v>1541</v>
      </c>
      <c r="H52" s="164">
        <v>366</v>
      </c>
      <c r="I52" s="163">
        <v>1231</v>
      </c>
      <c r="J52" s="164">
        <v>350</v>
      </c>
    </row>
    <row r="53" spans="1:10" ht="18.75" customHeight="1">
      <c r="A53" s="138"/>
      <c r="B53" s="364" t="s">
        <v>303</v>
      </c>
      <c r="C53" s="365"/>
      <c r="D53" s="365"/>
      <c r="E53" s="366"/>
      <c r="F53" s="160">
        <v>35</v>
      </c>
      <c r="G53" s="163">
        <v>1804</v>
      </c>
      <c r="H53" s="164">
        <v>543</v>
      </c>
      <c r="I53" s="163">
        <v>2095</v>
      </c>
      <c r="J53" s="164">
        <v>591</v>
      </c>
    </row>
    <row r="54" spans="1:10" ht="18.75" customHeight="1">
      <c r="A54" s="138"/>
      <c r="B54" s="364" t="s">
        <v>304</v>
      </c>
      <c r="C54" s="365"/>
      <c r="D54" s="365"/>
      <c r="E54" s="366"/>
      <c r="F54" s="160">
        <v>36</v>
      </c>
      <c r="G54" s="163">
        <v>3364</v>
      </c>
      <c r="H54" s="164">
        <v>1228</v>
      </c>
      <c r="I54" s="163">
        <v>1007</v>
      </c>
      <c r="J54" s="164">
        <v>219</v>
      </c>
    </row>
    <row r="55" spans="1:10" ht="18.75" customHeight="1">
      <c r="A55" s="367" t="s">
        <v>305</v>
      </c>
      <c r="B55" s="365"/>
      <c r="C55" s="365"/>
      <c r="D55" s="365"/>
      <c r="E55" s="366"/>
      <c r="F55" s="160">
        <v>37</v>
      </c>
      <c r="G55" s="161">
        <f>G45-G50</f>
        <v>34358</v>
      </c>
      <c r="H55" s="162">
        <f>H45-H50</f>
        <v>10388</v>
      </c>
      <c r="I55" s="161">
        <f>I45-I50</f>
        <v>38342</v>
      </c>
      <c r="J55" s="162">
        <f>J45-J50</f>
        <v>9512</v>
      </c>
    </row>
    <row r="56" spans="1:10" ht="18.75" customHeight="1">
      <c r="A56" s="367" t="s">
        <v>306</v>
      </c>
      <c r="B56" s="365"/>
      <c r="C56" s="365"/>
      <c r="D56" s="365"/>
      <c r="E56" s="366"/>
      <c r="F56" s="160">
        <v>38</v>
      </c>
      <c r="G56" s="161">
        <f>G57-G58</f>
        <v>4932</v>
      </c>
      <c r="H56" s="162">
        <f>H57-H58</f>
        <v>1284</v>
      </c>
      <c r="I56" s="161">
        <f>I57-I58</f>
        <v>6232</v>
      </c>
      <c r="J56" s="162">
        <f>J57-J58</f>
        <v>1781</v>
      </c>
    </row>
    <row r="57" spans="1:10" ht="18.75" customHeight="1">
      <c r="A57" s="166"/>
      <c r="B57" s="364" t="s">
        <v>307</v>
      </c>
      <c r="C57" s="365"/>
      <c r="D57" s="365"/>
      <c r="E57" s="366"/>
      <c r="F57" s="160">
        <v>39</v>
      </c>
      <c r="G57" s="163">
        <v>8439</v>
      </c>
      <c r="H57" s="164">
        <v>2430</v>
      </c>
      <c r="I57" s="163">
        <v>9481</v>
      </c>
      <c r="J57" s="164">
        <v>2791</v>
      </c>
    </row>
    <row r="58" spans="1:10" ht="18.75" customHeight="1">
      <c r="A58" s="166"/>
      <c r="B58" s="364" t="s">
        <v>308</v>
      </c>
      <c r="C58" s="365"/>
      <c r="D58" s="365"/>
      <c r="E58" s="366"/>
      <c r="F58" s="160">
        <v>40</v>
      </c>
      <c r="G58" s="163">
        <v>3507</v>
      </c>
      <c r="H58" s="164">
        <v>1146</v>
      </c>
      <c r="I58" s="163">
        <v>3249</v>
      </c>
      <c r="J58" s="164">
        <v>1010</v>
      </c>
    </row>
    <row r="59" spans="1:10" ht="18.75" customHeight="1">
      <c r="A59" s="367" t="s">
        <v>309</v>
      </c>
      <c r="B59" s="365"/>
      <c r="C59" s="365"/>
      <c r="D59" s="365"/>
      <c r="E59" s="366"/>
      <c r="F59" s="160">
        <v>41</v>
      </c>
      <c r="G59" s="161">
        <f>SUM(G60:G62)</f>
        <v>1826</v>
      </c>
      <c r="H59" s="162">
        <f>SUM(H60:H62)</f>
        <v>972</v>
      </c>
      <c r="I59" s="161">
        <f>SUM(I60:I62)</f>
        <v>1385</v>
      </c>
      <c r="J59" s="162">
        <f>SUM(J60:J62)</f>
        <v>368</v>
      </c>
    </row>
    <row r="60" spans="1:10" ht="18.75" customHeight="1">
      <c r="A60" s="167"/>
      <c r="B60" s="364" t="s">
        <v>310</v>
      </c>
      <c r="C60" s="365"/>
      <c r="D60" s="365"/>
      <c r="E60" s="366"/>
      <c r="F60" s="160">
        <v>42</v>
      </c>
      <c r="G60" s="163">
        <v>0</v>
      </c>
      <c r="H60" s="164">
        <v>0</v>
      </c>
      <c r="I60" s="163">
        <v>0</v>
      </c>
      <c r="J60" s="164">
        <v>0</v>
      </c>
    </row>
    <row r="61" spans="1:10" ht="18.75" customHeight="1">
      <c r="A61" s="167"/>
      <c r="B61" s="364" t="s">
        <v>311</v>
      </c>
      <c r="C61" s="365"/>
      <c r="D61" s="365"/>
      <c r="E61" s="366"/>
      <c r="F61" s="160">
        <v>43</v>
      </c>
      <c r="G61" s="163">
        <v>1826</v>
      </c>
      <c r="H61" s="164">
        <v>972</v>
      </c>
      <c r="I61" s="163">
        <v>1385</v>
      </c>
      <c r="J61" s="164">
        <v>368</v>
      </c>
    </row>
    <row r="62" spans="1:10" ht="18.75" customHeight="1">
      <c r="A62" s="138"/>
      <c r="B62" s="364" t="s">
        <v>312</v>
      </c>
      <c r="C62" s="365"/>
      <c r="D62" s="365"/>
      <c r="E62" s="366"/>
      <c r="F62" s="160">
        <v>44</v>
      </c>
      <c r="G62" s="163">
        <v>0</v>
      </c>
      <c r="H62" s="164">
        <v>0</v>
      </c>
      <c r="I62" s="163">
        <v>0</v>
      </c>
      <c r="J62" s="164">
        <v>0</v>
      </c>
    </row>
    <row r="63" spans="1:10" ht="18.75" customHeight="1">
      <c r="A63" s="367" t="s">
        <v>313</v>
      </c>
      <c r="B63" s="365"/>
      <c r="C63" s="365"/>
      <c r="D63" s="365"/>
      <c r="E63" s="366"/>
      <c r="F63" s="160">
        <v>45</v>
      </c>
      <c r="G63" s="163">
        <v>2965</v>
      </c>
      <c r="H63" s="164">
        <v>900</v>
      </c>
      <c r="I63" s="163">
        <v>3627</v>
      </c>
      <c r="J63" s="164">
        <v>1127</v>
      </c>
    </row>
    <row r="64" spans="1:10" ht="18.75" customHeight="1">
      <c r="A64" s="367" t="s">
        <v>314</v>
      </c>
      <c r="B64" s="365"/>
      <c r="C64" s="365"/>
      <c r="D64" s="365"/>
      <c r="E64" s="366"/>
      <c r="F64" s="160">
        <v>46</v>
      </c>
      <c r="G64" s="161">
        <f>SUM(G65:G66)</f>
        <v>32414</v>
      </c>
      <c r="H64" s="162">
        <f>SUM(H65:H66)</f>
        <v>9338</v>
      </c>
      <c r="I64" s="161">
        <f>SUM(I65:I66)</f>
        <v>37547</v>
      </c>
      <c r="J64" s="162">
        <f>SUM(J65:J66)</f>
        <v>11046</v>
      </c>
    </row>
    <row r="65" spans="1:10" ht="18.75" customHeight="1">
      <c r="A65" s="138"/>
      <c r="B65" s="364" t="s">
        <v>315</v>
      </c>
      <c r="C65" s="365"/>
      <c r="D65" s="365"/>
      <c r="E65" s="366"/>
      <c r="F65" s="160">
        <v>47</v>
      </c>
      <c r="G65" s="163">
        <v>12599</v>
      </c>
      <c r="H65" s="164">
        <v>2899</v>
      </c>
      <c r="I65" s="163">
        <v>12977</v>
      </c>
      <c r="J65" s="164">
        <v>3317</v>
      </c>
    </row>
    <row r="66" spans="1:10" ht="18.75" customHeight="1">
      <c r="A66" s="138"/>
      <c r="B66" s="364" t="s">
        <v>316</v>
      </c>
      <c r="C66" s="365"/>
      <c r="D66" s="365"/>
      <c r="E66" s="366"/>
      <c r="F66" s="160">
        <v>48</v>
      </c>
      <c r="G66" s="163">
        <v>19815</v>
      </c>
      <c r="H66" s="164">
        <v>6439</v>
      </c>
      <c r="I66" s="163">
        <v>24570</v>
      </c>
      <c r="J66" s="164">
        <v>7729</v>
      </c>
    </row>
    <row r="67" spans="1:10" ht="18.75" customHeight="1">
      <c r="A67" s="367" t="s">
        <v>317</v>
      </c>
      <c r="B67" s="365"/>
      <c r="C67" s="365"/>
      <c r="D67" s="365"/>
      <c r="E67" s="366"/>
      <c r="F67" s="160">
        <v>49</v>
      </c>
      <c r="G67" s="161">
        <f>G55+G56+G59+G63-G64</f>
        <v>11667</v>
      </c>
      <c r="H67" s="162">
        <f>H55+H56+H59+H63-H64</f>
        <v>4206</v>
      </c>
      <c r="I67" s="161">
        <f>I55+I56+I59+I63-I64</f>
        <v>12039</v>
      </c>
      <c r="J67" s="162">
        <f>J55+J56+J59+J63-J64</f>
        <v>1742</v>
      </c>
    </row>
    <row r="68" spans="1:10" ht="18.75" customHeight="1">
      <c r="A68" s="367" t="s">
        <v>318</v>
      </c>
      <c r="B68" s="365"/>
      <c r="C68" s="365"/>
      <c r="D68" s="365"/>
      <c r="E68" s="366"/>
      <c r="F68" s="160">
        <v>50</v>
      </c>
      <c r="G68" s="168">
        <v>406</v>
      </c>
      <c r="H68" s="169">
        <v>-613</v>
      </c>
      <c r="I68" s="168">
        <v>103</v>
      </c>
      <c r="J68" s="169">
        <v>970</v>
      </c>
    </row>
    <row r="69" spans="1:10" ht="18.75" customHeight="1">
      <c r="A69" s="367" t="s">
        <v>319</v>
      </c>
      <c r="B69" s="365"/>
      <c r="C69" s="365"/>
      <c r="D69" s="365"/>
      <c r="E69" s="366"/>
      <c r="F69" s="160">
        <v>51</v>
      </c>
      <c r="G69" s="161">
        <f>SUM(G67:G68)</f>
        <v>12073</v>
      </c>
      <c r="H69" s="162">
        <f>SUM(H67:H68)</f>
        <v>3593</v>
      </c>
      <c r="I69" s="161">
        <f>SUM(I67:I68)</f>
        <v>12142</v>
      </c>
      <c r="J69" s="162">
        <f>SUM(J67:J68)</f>
        <v>2712</v>
      </c>
    </row>
    <row r="70" spans="1:10" ht="18.75" customHeight="1">
      <c r="A70" s="138"/>
      <c r="B70" s="364" t="s">
        <v>320</v>
      </c>
      <c r="C70" s="365"/>
      <c r="D70" s="365"/>
      <c r="E70" s="366"/>
      <c r="F70" s="160">
        <v>52</v>
      </c>
      <c r="G70" s="163">
        <v>2603</v>
      </c>
      <c r="H70" s="164">
        <v>0</v>
      </c>
      <c r="I70" s="163">
        <v>2753</v>
      </c>
      <c r="J70" s="164">
        <v>1452</v>
      </c>
    </row>
    <row r="71" spans="1:10" ht="18.75" customHeight="1">
      <c r="A71" s="367" t="s">
        <v>321</v>
      </c>
      <c r="B71" s="365"/>
      <c r="C71" s="365"/>
      <c r="D71" s="365"/>
      <c r="E71" s="366"/>
      <c r="F71" s="160">
        <v>53</v>
      </c>
      <c r="G71" s="161">
        <f>G69-G70</f>
        <v>9470</v>
      </c>
      <c r="H71" s="162">
        <f>H69-H70</f>
        <v>3593</v>
      </c>
      <c r="I71" s="161">
        <f>I69-I70</f>
        <v>9389</v>
      </c>
      <c r="J71" s="162">
        <f>J69-J70</f>
        <v>1260</v>
      </c>
    </row>
    <row r="72" spans="1:10" ht="12.75">
      <c r="A72" s="170" t="s">
        <v>322</v>
      </c>
      <c r="B72" s="171"/>
      <c r="C72" s="171"/>
      <c r="D72" s="171"/>
      <c r="E72" s="171"/>
      <c r="F72" s="171"/>
      <c r="G72" s="171"/>
      <c r="H72" s="171"/>
      <c r="I72" s="171"/>
      <c r="J72" s="171"/>
    </row>
    <row r="73" spans="1:10" s="68" customFormat="1" ht="15.75" customHeight="1">
      <c r="A73" s="96"/>
      <c r="B73" s="97"/>
      <c r="C73" s="97" t="s">
        <v>115</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210</v>
      </c>
      <c r="D75" s="105" t="str">
        <f>IF(LEN(Tablica_A!$S$5)&gt;3,Tablica_A!$S$5,"Nije upisano")</f>
        <v>03999092</v>
      </c>
      <c r="E75" s="105"/>
      <c r="F75" s="105"/>
      <c r="G75" s="106"/>
      <c r="H75" s="104"/>
      <c r="I75" s="104" t="s">
        <v>211</v>
      </c>
      <c r="J75" s="107" t="str">
        <f>IF(LEN(Tablica_A!$G$7)&gt;3,Tablica_A!$G$7,"Nije upisano")</f>
        <v>2004-12</v>
      </c>
    </row>
    <row r="76" ht="9.75" customHeight="1"/>
    <row r="77" spans="1:10" s="55" customFormat="1" ht="34.5" customHeight="1">
      <c r="A77" s="56" t="s">
        <v>323</v>
      </c>
      <c r="I77" s="274" t="s">
        <v>369</v>
      </c>
      <c r="J77" s="389"/>
    </row>
    <row r="78" spans="1:10" ht="15" customHeight="1">
      <c r="A78" s="131"/>
      <c r="I78" s="390" t="s">
        <v>258</v>
      </c>
      <c r="J78" s="390"/>
    </row>
    <row r="79" spans="1:10" s="135" customFormat="1" ht="19.5" customHeight="1">
      <c r="A79" s="394" t="s">
        <v>259</v>
      </c>
      <c r="B79" s="395"/>
      <c r="C79" s="395"/>
      <c r="D79" s="395"/>
      <c r="E79" s="396"/>
      <c r="F79" s="159" t="s">
        <v>260</v>
      </c>
      <c r="G79" s="359" t="s">
        <v>246</v>
      </c>
      <c r="H79" s="344"/>
      <c r="I79" s="344" t="s">
        <v>324</v>
      </c>
      <c r="J79" s="345"/>
    </row>
    <row r="80" spans="1:10" s="172" customFormat="1" ht="19.5" customHeight="1">
      <c r="A80" s="360" t="s">
        <v>325</v>
      </c>
      <c r="B80" s="361"/>
      <c r="C80" s="361"/>
      <c r="D80" s="361"/>
      <c r="E80" s="362"/>
      <c r="F80" s="160">
        <v>54</v>
      </c>
      <c r="G80" s="386">
        <f>SUM(G81:H92)</f>
        <v>-10137</v>
      </c>
      <c r="H80" s="377"/>
      <c r="I80" s="377">
        <f>SUM(I81:J92)</f>
        <v>-18533</v>
      </c>
      <c r="J80" s="378"/>
    </row>
    <row r="81" spans="1:10" s="172" customFormat="1" ht="19.5" customHeight="1">
      <c r="A81" s="138"/>
      <c r="B81" s="363" t="s">
        <v>326</v>
      </c>
      <c r="C81" s="361"/>
      <c r="D81" s="361"/>
      <c r="E81" s="362"/>
      <c r="F81" s="160">
        <v>55</v>
      </c>
      <c r="G81" s="385">
        <v>9470</v>
      </c>
      <c r="H81" s="383"/>
      <c r="I81" s="383">
        <v>9389</v>
      </c>
      <c r="J81" s="384"/>
    </row>
    <row r="82" spans="1:10" s="172" customFormat="1" ht="19.5" customHeight="1">
      <c r="A82" s="138"/>
      <c r="B82" s="363" t="s">
        <v>327</v>
      </c>
      <c r="C82" s="361"/>
      <c r="D82" s="361"/>
      <c r="E82" s="362"/>
      <c r="F82" s="160">
        <v>56</v>
      </c>
      <c r="G82" s="385">
        <v>3494</v>
      </c>
      <c r="H82" s="383"/>
      <c r="I82" s="383">
        <v>4622</v>
      </c>
      <c r="J82" s="384"/>
    </row>
    <row r="83" spans="1:10" s="172" customFormat="1" ht="19.5" customHeight="1">
      <c r="A83" s="138"/>
      <c r="B83" s="363" t="s">
        <v>328</v>
      </c>
      <c r="C83" s="361"/>
      <c r="D83" s="361"/>
      <c r="E83" s="362"/>
      <c r="F83" s="160">
        <v>57</v>
      </c>
      <c r="G83" s="385">
        <v>-9797</v>
      </c>
      <c r="H83" s="383"/>
      <c r="I83" s="383">
        <v>-18641</v>
      </c>
      <c r="J83" s="384"/>
    </row>
    <row r="84" spans="1:10" s="172" customFormat="1" ht="19.5" customHeight="1">
      <c r="A84" s="138"/>
      <c r="B84" s="363" t="s">
        <v>329</v>
      </c>
      <c r="C84" s="361"/>
      <c r="D84" s="361"/>
      <c r="E84" s="362"/>
      <c r="F84" s="160">
        <v>58</v>
      </c>
      <c r="G84" s="385">
        <v>-31834</v>
      </c>
      <c r="H84" s="383"/>
      <c r="I84" s="383">
        <v>-5326</v>
      </c>
      <c r="J84" s="384"/>
    </row>
    <row r="85" spans="1:10" s="172" customFormat="1" ht="19.5" customHeight="1">
      <c r="A85" s="138"/>
      <c r="B85" s="363" t="s">
        <v>330</v>
      </c>
      <c r="C85" s="361"/>
      <c r="D85" s="361"/>
      <c r="E85" s="362"/>
      <c r="F85" s="160">
        <v>59</v>
      </c>
      <c r="G85" s="385">
        <v>-15000</v>
      </c>
      <c r="H85" s="383"/>
      <c r="I85" s="383">
        <v>-170</v>
      </c>
      <c r="J85" s="384"/>
    </row>
    <row r="86" spans="1:10" s="172" customFormat="1" ht="19.5" customHeight="1">
      <c r="A86" s="138"/>
      <c r="B86" s="363" t="s">
        <v>331</v>
      </c>
      <c r="C86" s="361"/>
      <c r="D86" s="361"/>
      <c r="E86" s="362"/>
      <c r="F86" s="160">
        <v>60</v>
      </c>
      <c r="G86" s="385">
        <v>-35715</v>
      </c>
      <c r="H86" s="383"/>
      <c r="I86" s="383">
        <v>-67899</v>
      </c>
      <c r="J86" s="384"/>
    </row>
    <row r="87" spans="1:10" s="172" customFormat="1" ht="30" customHeight="1">
      <c r="A87" s="138"/>
      <c r="B87" s="363" t="s">
        <v>332</v>
      </c>
      <c r="C87" s="361"/>
      <c r="D87" s="361"/>
      <c r="E87" s="362"/>
      <c r="F87" s="160">
        <v>61</v>
      </c>
      <c r="G87" s="385">
        <v>6971</v>
      </c>
      <c r="H87" s="383"/>
      <c r="I87" s="383">
        <v>-1477</v>
      </c>
      <c r="J87" s="384"/>
    </row>
    <row r="88" spans="1:10" s="172" customFormat="1" ht="19.5" customHeight="1">
      <c r="A88" s="138"/>
      <c r="B88" s="363" t="s">
        <v>333</v>
      </c>
      <c r="C88" s="361"/>
      <c r="D88" s="361"/>
      <c r="E88" s="362"/>
      <c r="F88" s="160">
        <v>62</v>
      </c>
      <c r="G88" s="385">
        <v>6736</v>
      </c>
      <c r="H88" s="383"/>
      <c r="I88" s="383">
        <v>18588</v>
      </c>
      <c r="J88" s="384"/>
    </row>
    <row r="89" spans="1:10" s="172" customFormat="1" ht="19.5" customHeight="1">
      <c r="A89" s="138"/>
      <c r="B89" s="363" t="s">
        <v>334</v>
      </c>
      <c r="C89" s="361"/>
      <c r="D89" s="361"/>
      <c r="E89" s="362"/>
      <c r="F89" s="160">
        <v>63</v>
      </c>
      <c r="G89" s="385">
        <v>47138</v>
      </c>
      <c r="H89" s="383"/>
      <c r="I89" s="383">
        <v>62703</v>
      </c>
      <c r="J89" s="384"/>
    </row>
    <row r="90" spans="1:10" s="172" customFormat="1" ht="30" customHeight="1">
      <c r="A90" s="138"/>
      <c r="B90" s="363" t="s">
        <v>335</v>
      </c>
      <c r="C90" s="361"/>
      <c r="D90" s="361"/>
      <c r="E90" s="362"/>
      <c r="F90" s="160">
        <v>64</v>
      </c>
      <c r="G90" s="385">
        <v>-468</v>
      </c>
      <c r="H90" s="383"/>
      <c r="I90" s="383">
        <v>-4411</v>
      </c>
      <c r="J90" s="384"/>
    </row>
    <row r="91" spans="1:10" s="172" customFormat="1" ht="30" customHeight="1">
      <c r="A91" s="138"/>
      <c r="B91" s="363" t="s">
        <v>336</v>
      </c>
      <c r="C91" s="361"/>
      <c r="D91" s="361"/>
      <c r="E91" s="362"/>
      <c r="F91" s="160">
        <v>65</v>
      </c>
      <c r="G91" s="385">
        <v>8163</v>
      </c>
      <c r="H91" s="383"/>
      <c r="I91" s="383">
        <v>-16397</v>
      </c>
      <c r="J91" s="384"/>
    </row>
    <row r="92" spans="1:10" s="172" customFormat="1" ht="19.5" customHeight="1">
      <c r="A92" s="138"/>
      <c r="B92" s="363" t="s">
        <v>337</v>
      </c>
      <c r="C92" s="361"/>
      <c r="D92" s="361"/>
      <c r="E92" s="362"/>
      <c r="F92" s="160">
        <v>66</v>
      </c>
      <c r="G92" s="385">
        <v>705</v>
      </c>
      <c r="H92" s="383"/>
      <c r="I92" s="383">
        <v>486</v>
      </c>
      <c r="J92" s="384"/>
    </row>
    <row r="93" spans="1:10" s="172" customFormat="1" ht="19.5" customHeight="1">
      <c r="A93" s="360" t="s">
        <v>338</v>
      </c>
      <c r="B93" s="361"/>
      <c r="C93" s="361"/>
      <c r="D93" s="361"/>
      <c r="E93" s="362"/>
      <c r="F93" s="160">
        <v>67</v>
      </c>
      <c r="G93" s="386">
        <f>SUM(G94:H99)</f>
        <v>14023</v>
      </c>
      <c r="H93" s="377"/>
      <c r="I93" s="377">
        <f>SUM(I94:J99)</f>
        <v>28122</v>
      </c>
      <c r="J93" s="378"/>
    </row>
    <row r="94" spans="1:10" s="172" customFormat="1" ht="30" customHeight="1">
      <c r="A94" s="138"/>
      <c r="B94" s="363" t="s">
        <v>339</v>
      </c>
      <c r="C94" s="361"/>
      <c r="D94" s="361"/>
      <c r="E94" s="362"/>
      <c r="F94" s="160">
        <v>68</v>
      </c>
      <c r="G94" s="385">
        <v>22641</v>
      </c>
      <c r="H94" s="383"/>
      <c r="I94" s="383">
        <v>11741</v>
      </c>
      <c r="J94" s="384"/>
    </row>
    <row r="95" spans="1:10" s="172" customFormat="1" ht="19.5" customHeight="1">
      <c r="A95" s="138"/>
      <c r="B95" s="363" t="s">
        <v>340</v>
      </c>
      <c r="C95" s="361"/>
      <c r="D95" s="361"/>
      <c r="E95" s="362"/>
      <c r="F95" s="160">
        <v>69</v>
      </c>
      <c r="G95" s="385">
        <v>631</v>
      </c>
      <c r="H95" s="383"/>
      <c r="I95" s="383">
        <v>1168</v>
      </c>
      <c r="J95" s="384"/>
    </row>
    <row r="96" spans="1:10" s="172" customFormat="1" ht="19.5" customHeight="1">
      <c r="A96" s="138"/>
      <c r="B96" s="363" t="s">
        <v>341</v>
      </c>
      <c r="C96" s="361"/>
      <c r="D96" s="361"/>
      <c r="E96" s="362"/>
      <c r="F96" s="160">
        <v>70</v>
      </c>
      <c r="G96" s="385">
        <v>-7139</v>
      </c>
      <c r="H96" s="383"/>
      <c r="I96" s="383">
        <v>5887</v>
      </c>
      <c r="J96" s="384"/>
    </row>
    <row r="97" spans="1:10" s="172" customFormat="1" ht="19.5" customHeight="1">
      <c r="A97" s="138"/>
      <c r="B97" s="363" t="s">
        <v>342</v>
      </c>
      <c r="C97" s="361"/>
      <c r="D97" s="361"/>
      <c r="E97" s="362"/>
      <c r="F97" s="160">
        <v>71</v>
      </c>
      <c r="G97" s="385">
        <v>-2110</v>
      </c>
      <c r="H97" s="383"/>
      <c r="I97" s="383">
        <v>8702</v>
      </c>
      <c r="J97" s="384"/>
    </row>
    <row r="98" spans="1:10" s="172" customFormat="1" ht="19.5" customHeight="1">
      <c r="A98" s="138"/>
      <c r="B98" s="363" t="s">
        <v>343</v>
      </c>
      <c r="C98" s="361"/>
      <c r="D98" s="361"/>
      <c r="E98" s="362"/>
      <c r="F98" s="160">
        <v>72</v>
      </c>
      <c r="G98" s="385">
        <v>0</v>
      </c>
      <c r="H98" s="383"/>
      <c r="I98" s="383">
        <v>624</v>
      </c>
      <c r="J98" s="384"/>
    </row>
    <row r="99" spans="1:10" s="172" customFormat="1" ht="19.5" customHeight="1">
      <c r="A99" s="138"/>
      <c r="B99" s="363" t="s">
        <v>337</v>
      </c>
      <c r="C99" s="361"/>
      <c r="D99" s="361"/>
      <c r="E99" s="362"/>
      <c r="F99" s="160">
        <v>73</v>
      </c>
      <c r="G99" s="385">
        <v>0</v>
      </c>
      <c r="H99" s="383"/>
      <c r="I99" s="383">
        <v>0</v>
      </c>
      <c r="J99" s="384"/>
    </row>
    <row r="100" spans="1:10" s="172" customFormat="1" ht="19.5" customHeight="1">
      <c r="A100" s="360" t="s">
        <v>344</v>
      </c>
      <c r="B100" s="361"/>
      <c r="C100" s="361"/>
      <c r="D100" s="361"/>
      <c r="E100" s="362"/>
      <c r="F100" s="160">
        <v>74</v>
      </c>
      <c r="G100" s="386">
        <f>SUM(G101:H104)</f>
        <v>-3424</v>
      </c>
      <c r="H100" s="377"/>
      <c r="I100" s="377">
        <f>SUM(I101:J104)</f>
        <v>-10093</v>
      </c>
      <c r="J100" s="378"/>
    </row>
    <row r="101" spans="1:10" s="172" customFormat="1" ht="19.5" customHeight="1">
      <c r="A101" s="138"/>
      <c r="B101" s="363" t="s">
        <v>345</v>
      </c>
      <c r="C101" s="361"/>
      <c r="D101" s="361"/>
      <c r="E101" s="362"/>
      <c r="F101" s="160">
        <v>75</v>
      </c>
      <c r="G101" s="385">
        <v>0</v>
      </c>
      <c r="H101" s="383"/>
      <c r="I101" s="383">
        <v>4564</v>
      </c>
      <c r="J101" s="384"/>
    </row>
    <row r="102" spans="1:10" s="172" customFormat="1" ht="19.5" customHeight="1">
      <c r="A102" s="138"/>
      <c r="B102" s="363" t="s">
        <v>346</v>
      </c>
      <c r="C102" s="361"/>
      <c r="D102" s="361"/>
      <c r="E102" s="362"/>
      <c r="F102" s="160">
        <v>76</v>
      </c>
      <c r="G102" s="385">
        <v>0</v>
      </c>
      <c r="H102" s="383"/>
      <c r="I102" s="383">
        <v>0</v>
      </c>
      <c r="J102" s="384"/>
    </row>
    <row r="103" spans="1:10" s="172" customFormat="1" ht="19.5" customHeight="1">
      <c r="A103" s="138"/>
      <c r="B103" s="363" t="s">
        <v>347</v>
      </c>
      <c r="C103" s="361"/>
      <c r="D103" s="361"/>
      <c r="E103" s="362"/>
      <c r="F103" s="160">
        <v>77</v>
      </c>
      <c r="G103" s="385">
        <v>0</v>
      </c>
      <c r="H103" s="383"/>
      <c r="I103" s="383">
        <v>0</v>
      </c>
      <c r="J103" s="384"/>
    </row>
    <row r="104" spans="1:10" s="172" customFormat="1" ht="19.5" customHeight="1">
      <c r="A104" s="138"/>
      <c r="B104" s="363" t="s">
        <v>348</v>
      </c>
      <c r="C104" s="361"/>
      <c r="D104" s="361"/>
      <c r="E104" s="362"/>
      <c r="F104" s="160">
        <v>78</v>
      </c>
      <c r="G104" s="385">
        <v>-3424</v>
      </c>
      <c r="H104" s="383"/>
      <c r="I104" s="383">
        <v>-14657</v>
      </c>
      <c r="J104" s="384"/>
    </row>
    <row r="105" spans="1:10" s="172" customFormat="1" ht="30" customHeight="1">
      <c r="A105" s="360" t="s">
        <v>349</v>
      </c>
      <c r="B105" s="361"/>
      <c r="C105" s="361"/>
      <c r="D105" s="361"/>
      <c r="E105" s="362"/>
      <c r="F105" s="160">
        <v>79</v>
      </c>
      <c r="G105" s="386">
        <f>G80+G93+G100</f>
        <v>462</v>
      </c>
      <c r="H105" s="377"/>
      <c r="I105" s="377">
        <f>I80+I93+I100</f>
        <v>-504</v>
      </c>
      <c r="J105" s="378"/>
    </row>
    <row r="106" spans="1:10" s="172" customFormat="1" ht="19.5" customHeight="1">
      <c r="A106" s="360" t="s">
        <v>350</v>
      </c>
      <c r="B106" s="361"/>
      <c r="C106" s="361"/>
      <c r="D106" s="361"/>
      <c r="E106" s="362"/>
      <c r="F106" s="160">
        <v>80</v>
      </c>
      <c r="G106" s="346">
        <v>13907</v>
      </c>
      <c r="H106" s="347"/>
      <c r="I106" s="347">
        <v>14369</v>
      </c>
      <c r="J106" s="348"/>
    </row>
    <row r="107" spans="1:10" s="172" customFormat="1" ht="19.5" customHeight="1">
      <c r="A107" s="360" t="s">
        <v>351</v>
      </c>
      <c r="B107" s="361"/>
      <c r="C107" s="361"/>
      <c r="D107" s="361"/>
      <c r="E107" s="362"/>
      <c r="F107" s="160">
        <v>81</v>
      </c>
      <c r="G107" s="386">
        <f>SUM(G105:H106)</f>
        <v>14369</v>
      </c>
      <c r="H107" s="377"/>
      <c r="I107" s="377">
        <f>SUM(I105:J106)</f>
        <v>13865</v>
      </c>
      <c r="J107" s="378"/>
    </row>
    <row r="108" spans="1:10" s="175" customFormat="1" ht="15" customHeight="1">
      <c r="A108" s="173" t="s">
        <v>352</v>
      </c>
      <c r="B108" s="174"/>
      <c r="C108" s="174"/>
      <c r="D108" s="174"/>
      <c r="E108" s="174"/>
      <c r="F108" s="174"/>
      <c r="G108" s="174"/>
      <c r="H108" s="174"/>
      <c r="I108" s="174"/>
      <c r="J108" s="174"/>
    </row>
    <row r="109" spans="1:10" s="68" customFormat="1" ht="15.75" customHeight="1">
      <c r="A109" s="96"/>
      <c r="B109" s="97"/>
      <c r="C109" s="97" t="s">
        <v>115</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210</v>
      </c>
      <c r="D111" s="105" t="str">
        <f>IF(LEN(Tablica_A!$S$5)&gt;3,Tablica_A!$S$5,"Nije upisano")</f>
        <v>03999092</v>
      </c>
      <c r="E111" s="105"/>
      <c r="F111" s="105"/>
      <c r="G111" s="106"/>
      <c r="H111" s="104"/>
      <c r="I111" s="104" t="s">
        <v>211</v>
      </c>
      <c r="J111" s="107" t="str">
        <f>IF(LEN(Tablica_A!$G$7)&gt;3,Tablica_A!$G$7,"Nije upisano")</f>
        <v>2004-12</v>
      </c>
    </row>
    <row r="112" ht="9.75" customHeight="1"/>
    <row r="113" spans="1:10" s="55" customFormat="1" ht="34.5" customHeight="1">
      <c r="A113" s="176" t="s">
        <v>11</v>
      </c>
      <c r="I113" s="274" t="s">
        <v>369</v>
      </c>
      <c r="J113" s="389"/>
    </row>
    <row r="114" spans="1:10" ht="15" customHeight="1">
      <c r="A114" s="131"/>
      <c r="I114" s="390" t="s">
        <v>258</v>
      </c>
      <c r="J114" s="390"/>
    </row>
    <row r="115" spans="1:10" s="135" customFormat="1" ht="30" customHeight="1">
      <c r="A115" s="358" t="s">
        <v>259</v>
      </c>
      <c r="B115" s="358"/>
      <c r="C115" s="358"/>
      <c r="D115" s="358"/>
      <c r="E115" s="358"/>
      <c r="F115" s="132" t="s">
        <v>260</v>
      </c>
      <c r="G115" s="190" t="s">
        <v>692</v>
      </c>
      <c r="H115" s="132" t="s">
        <v>693</v>
      </c>
      <c r="I115" s="132" t="s">
        <v>694</v>
      </c>
      <c r="J115" s="132" t="s">
        <v>324</v>
      </c>
    </row>
    <row r="116" spans="1:10" s="175" customFormat="1" ht="19.5" customHeight="1">
      <c r="A116" s="381" t="s">
        <v>282</v>
      </c>
      <c r="B116" s="371"/>
      <c r="C116" s="371"/>
      <c r="D116" s="371"/>
      <c r="E116" s="382"/>
      <c r="F116" s="160">
        <v>82</v>
      </c>
      <c r="G116" s="191">
        <v>91897</v>
      </c>
      <c r="H116" s="191">
        <v>0</v>
      </c>
      <c r="I116" s="191">
        <v>0</v>
      </c>
      <c r="J116" s="192">
        <f>G116+H116-I116</f>
        <v>91897</v>
      </c>
    </row>
    <row r="117" spans="1:10" s="175" customFormat="1" ht="19.5" customHeight="1">
      <c r="A117" s="381" t="s">
        <v>354</v>
      </c>
      <c r="B117" s="379"/>
      <c r="C117" s="379"/>
      <c r="D117" s="379"/>
      <c r="E117" s="380"/>
      <c r="F117" s="160">
        <v>83</v>
      </c>
      <c r="G117" s="191">
        <v>149</v>
      </c>
      <c r="H117" s="191">
        <v>0</v>
      </c>
      <c r="I117" s="191">
        <v>0</v>
      </c>
      <c r="J117" s="192">
        <f aca="true" t="shared" si="0" ref="J117:J130">G117+H117-I117</f>
        <v>149</v>
      </c>
    </row>
    <row r="118" spans="1:10" s="175" customFormat="1" ht="19.5" customHeight="1">
      <c r="A118" s="381" t="s">
        <v>355</v>
      </c>
      <c r="B118" s="379"/>
      <c r="C118" s="379"/>
      <c r="D118" s="379"/>
      <c r="E118" s="380"/>
      <c r="F118" s="160">
        <v>84</v>
      </c>
      <c r="G118" s="191">
        <v>4688</v>
      </c>
      <c r="H118" s="191">
        <v>473</v>
      </c>
      <c r="I118" s="191">
        <v>0</v>
      </c>
      <c r="J118" s="192">
        <f t="shared" si="0"/>
        <v>5161</v>
      </c>
    </row>
    <row r="119" spans="1:10" s="175" customFormat="1" ht="19.5" customHeight="1">
      <c r="A119" s="381" t="s">
        <v>356</v>
      </c>
      <c r="B119" s="379"/>
      <c r="C119" s="379"/>
      <c r="D119" s="379"/>
      <c r="E119" s="380"/>
      <c r="F119" s="160">
        <v>85</v>
      </c>
      <c r="G119" s="191">
        <v>6600</v>
      </c>
      <c r="H119" s="191">
        <v>0</v>
      </c>
      <c r="I119" s="191">
        <v>0</v>
      </c>
      <c r="J119" s="192">
        <f t="shared" si="0"/>
        <v>6600</v>
      </c>
    </row>
    <row r="120" spans="1:10" s="175" customFormat="1" ht="19.5" customHeight="1">
      <c r="A120" s="381" t="s">
        <v>357</v>
      </c>
      <c r="B120" s="379"/>
      <c r="C120" s="379"/>
      <c r="D120" s="379"/>
      <c r="E120" s="380"/>
      <c r="F120" s="160">
        <v>86</v>
      </c>
      <c r="G120" s="191">
        <v>15940</v>
      </c>
      <c r="H120" s="191">
        <v>4432</v>
      </c>
      <c r="I120" s="191">
        <v>0</v>
      </c>
      <c r="J120" s="192">
        <f t="shared" si="0"/>
        <v>20372</v>
      </c>
    </row>
    <row r="121" spans="1:10" s="175" customFormat="1" ht="19.5" customHeight="1">
      <c r="A121" s="381" t="s">
        <v>358</v>
      </c>
      <c r="B121" s="379"/>
      <c r="C121" s="379"/>
      <c r="D121" s="379"/>
      <c r="E121" s="380"/>
      <c r="F121" s="160">
        <v>87</v>
      </c>
      <c r="G121" s="191">
        <v>9470</v>
      </c>
      <c r="H121" s="191">
        <v>9389</v>
      </c>
      <c r="I121" s="191">
        <v>9470</v>
      </c>
      <c r="J121" s="192">
        <f t="shared" si="0"/>
        <v>9389</v>
      </c>
    </row>
    <row r="122" spans="1:10" s="175" customFormat="1" ht="19.5" customHeight="1">
      <c r="A122" s="381" t="s">
        <v>359</v>
      </c>
      <c r="B122" s="379"/>
      <c r="C122" s="379"/>
      <c r="D122" s="379"/>
      <c r="E122" s="380"/>
      <c r="F122" s="160">
        <v>88</v>
      </c>
      <c r="G122" s="191">
        <v>0</v>
      </c>
      <c r="H122" s="191">
        <v>4565</v>
      </c>
      <c r="I122" s="191"/>
      <c r="J122" s="192">
        <f t="shared" si="0"/>
        <v>4565</v>
      </c>
    </row>
    <row r="123" spans="1:10" s="175" customFormat="1" ht="19.5" customHeight="1">
      <c r="A123" s="355" t="s">
        <v>360</v>
      </c>
      <c r="B123" s="379"/>
      <c r="C123" s="379"/>
      <c r="D123" s="379"/>
      <c r="E123" s="380"/>
      <c r="F123" s="160">
        <v>89</v>
      </c>
      <c r="G123" s="193">
        <f>SUM(G124:G126)</f>
        <v>0</v>
      </c>
      <c r="H123" s="193">
        <f>SUM(H124:H126)</f>
        <v>0</v>
      </c>
      <c r="I123" s="193">
        <f>SUM(I124:I126)</f>
        <v>0</v>
      </c>
      <c r="J123" s="193">
        <f t="shared" si="0"/>
        <v>0</v>
      </c>
    </row>
    <row r="124" spans="1:10" s="175" customFormat="1" ht="19.5" customHeight="1">
      <c r="A124" s="177"/>
      <c r="B124" s="371" t="s">
        <v>361</v>
      </c>
      <c r="C124" s="372"/>
      <c r="D124" s="372"/>
      <c r="E124" s="373"/>
      <c r="F124" s="160">
        <v>90</v>
      </c>
      <c r="G124" s="191">
        <v>0</v>
      </c>
      <c r="H124" s="191">
        <v>0</v>
      </c>
      <c r="I124" s="191">
        <v>0</v>
      </c>
      <c r="J124" s="192">
        <f t="shared" si="0"/>
        <v>0</v>
      </c>
    </row>
    <row r="125" spans="1:10" s="175" customFormat="1" ht="19.5" customHeight="1">
      <c r="A125" s="177"/>
      <c r="B125" s="371" t="s">
        <v>362</v>
      </c>
      <c r="C125" s="372"/>
      <c r="D125" s="372"/>
      <c r="E125" s="373"/>
      <c r="F125" s="160">
        <v>91</v>
      </c>
      <c r="G125" s="191">
        <v>0</v>
      </c>
      <c r="H125" s="191">
        <v>0</v>
      </c>
      <c r="I125" s="191">
        <v>0</v>
      </c>
      <c r="J125" s="192">
        <f t="shared" si="0"/>
        <v>0</v>
      </c>
    </row>
    <row r="126" spans="1:10" s="175" customFormat="1" ht="19.5" customHeight="1">
      <c r="A126" s="177"/>
      <c r="B126" s="371" t="s">
        <v>363</v>
      </c>
      <c r="C126" s="372"/>
      <c r="D126" s="372"/>
      <c r="E126" s="373"/>
      <c r="F126" s="160">
        <v>92</v>
      </c>
      <c r="G126" s="191">
        <v>0</v>
      </c>
      <c r="H126" s="191">
        <v>0</v>
      </c>
      <c r="I126" s="191">
        <v>0</v>
      </c>
      <c r="J126" s="192">
        <f t="shared" si="0"/>
        <v>0</v>
      </c>
    </row>
    <row r="127" spans="1:10" s="175" customFormat="1" ht="19.5" customHeight="1">
      <c r="A127" s="381" t="s">
        <v>364</v>
      </c>
      <c r="B127" s="379"/>
      <c r="C127" s="379"/>
      <c r="D127" s="379"/>
      <c r="E127" s="380"/>
      <c r="F127" s="160">
        <v>93</v>
      </c>
      <c r="G127" s="191">
        <v>0</v>
      </c>
      <c r="H127" s="191">
        <v>0</v>
      </c>
      <c r="I127" s="191">
        <v>0</v>
      </c>
      <c r="J127" s="192">
        <f t="shared" si="0"/>
        <v>0</v>
      </c>
    </row>
    <row r="128" spans="1:10" s="175" customFormat="1" ht="19.5" customHeight="1">
      <c r="A128" s="381" t="s">
        <v>365</v>
      </c>
      <c r="B128" s="379"/>
      <c r="C128" s="379"/>
      <c r="D128" s="379"/>
      <c r="E128" s="380"/>
      <c r="F128" s="160">
        <v>94</v>
      </c>
      <c r="G128" s="191">
        <v>0</v>
      </c>
      <c r="H128" s="191">
        <v>0</v>
      </c>
      <c r="I128" s="191">
        <v>0</v>
      </c>
      <c r="J128" s="192">
        <f t="shared" si="0"/>
        <v>0</v>
      </c>
    </row>
    <row r="129" spans="1:10" s="175" customFormat="1" ht="19.5" customHeight="1">
      <c r="A129" s="381" t="s">
        <v>366</v>
      </c>
      <c r="B129" s="379"/>
      <c r="C129" s="379"/>
      <c r="D129" s="379"/>
      <c r="E129" s="380"/>
      <c r="F129" s="160">
        <v>95</v>
      </c>
      <c r="G129" s="191">
        <v>0</v>
      </c>
      <c r="H129" s="191">
        <v>0</v>
      </c>
      <c r="I129" s="191">
        <v>0</v>
      </c>
      <c r="J129" s="192">
        <f t="shared" si="0"/>
        <v>0</v>
      </c>
    </row>
    <row r="130" spans="1:10" s="175" customFormat="1" ht="30" customHeight="1">
      <c r="A130" s="355" t="s">
        <v>367</v>
      </c>
      <c r="B130" s="374"/>
      <c r="C130" s="374"/>
      <c r="D130" s="374"/>
      <c r="E130" s="375"/>
      <c r="F130" s="160">
        <v>96</v>
      </c>
      <c r="G130" s="193">
        <f>G116+G117+G118+G119+G120+G121+G122+G123+G127+G128+G129</f>
        <v>128744</v>
      </c>
      <c r="H130" s="193">
        <f>H116+H117+H118+H119+H120+H121+H122+H123+H127+H128+H129</f>
        <v>18859</v>
      </c>
      <c r="I130" s="193">
        <f>I116+I117+I118+I119+I120+I121+I122+I123+I127+I128+I129</f>
        <v>9470</v>
      </c>
      <c r="J130" s="193">
        <f t="shared" si="0"/>
        <v>138133</v>
      </c>
    </row>
    <row r="131" ht="4.5" customHeight="1"/>
    <row r="132" spans="1:10" s="135" customFormat="1" ht="30" customHeight="1">
      <c r="A132" s="358" t="s">
        <v>259</v>
      </c>
      <c r="B132" s="358"/>
      <c r="C132" s="358"/>
      <c r="D132" s="358"/>
      <c r="E132" s="358"/>
      <c r="F132" s="132" t="s">
        <v>260</v>
      </c>
      <c r="G132" s="359" t="s">
        <v>246</v>
      </c>
      <c r="H132" s="344"/>
      <c r="I132" s="344" t="s">
        <v>324</v>
      </c>
      <c r="J132" s="345"/>
    </row>
    <row r="133" spans="1:10" ht="19.5" customHeight="1">
      <c r="A133" s="352" t="s">
        <v>165</v>
      </c>
      <c r="B133" s="353"/>
      <c r="C133" s="353"/>
      <c r="D133" s="353"/>
      <c r="E133" s="354"/>
      <c r="F133" s="160">
        <v>97</v>
      </c>
      <c r="G133" s="346">
        <v>128283</v>
      </c>
      <c r="H133" s="347"/>
      <c r="I133" s="347">
        <v>133815</v>
      </c>
      <c r="J133" s="348"/>
    </row>
    <row r="134" spans="1:10" ht="19.5" customHeight="1">
      <c r="A134" s="355" t="s">
        <v>166</v>
      </c>
      <c r="B134" s="356"/>
      <c r="C134" s="356"/>
      <c r="D134" s="356"/>
      <c r="E134" s="357"/>
      <c r="F134" s="160">
        <v>98</v>
      </c>
      <c r="G134" s="349">
        <v>24.69</v>
      </c>
      <c r="H134" s="350"/>
      <c r="I134" s="350">
        <v>22.58</v>
      </c>
      <c r="J134" s="351"/>
    </row>
    <row r="135" spans="1:10" s="175" customFormat="1" ht="15" customHeight="1">
      <c r="A135" s="173" t="s">
        <v>776</v>
      </c>
      <c r="B135" s="174"/>
      <c r="C135" s="174"/>
      <c r="D135" s="174"/>
      <c r="E135" s="174"/>
      <c r="F135" s="174"/>
      <c r="G135" s="174"/>
      <c r="H135" s="174"/>
      <c r="I135" s="174"/>
      <c r="J135" s="174"/>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27:J27"/>
    <mergeCell ref="I30:J30"/>
    <mergeCell ref="I31:J31"/>
    <mergeCell ref="G29:H29"/>
    <mergeCell ref="G24:H24"/>
    <mergeCell ref="I19:J19"/>
    <mergeCell ref="I20:J20"/>
    <mergeCell ref="G20:H20"/>
    <mergeCell ref="G21:H21"/>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25">
      <selection activeCell="A38" sqref="A3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368</v>
      </c>
      <c r="H1" s="57"/>
      <c r="Q1" s="274" t="s">
        <v>369</v>
      </c>
      <c r="R1" s="275"/>
      <c r="S1" s="275"/>
      <c r="T1" s="275"/>
      <c r="U1" s="276"/>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115</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210</v>
      </c>
      <c r="D6" s="104"/>
      <c r="E6" s="105" t="str">
        <f>IF(LEN(Tablica_A!$S$5)&gt;3,Tablica_A!$S$5,"Nije upisano")</f>
        <v>03999092</v>
      </c>
      <c r="F6" s="105"/>
      <c r="G6" s="105"/>
      <c r="H6" s="106"/>
      <c r="I6" s="106"/>
      <c r="J6" s="104"/>
      <c r="K6" s="104" t="s">
        <v>211</v>
      </c>
      <c r="L6" s="106"/>
      <c r="M6" s="105" t="str">
        <f>IF(LEN(Tablica_A!$G$7)&gt;3,Tablica_A!$G$7,"Nije upisano")</f>
        <v>2004-12</v>
      </c>
      <c r="N6" s="105"/>
      <c r="O6" s="105"/>
      <c r="P6" s="106"/>
      <c r="Q6" s="106"/>
      <c r="R6" s="106"/>
      <c r="S6" s="106"/>
      <c r="T6" s="106"/>
      <c r="U6" s="108"/>
    </row>
    <row r="7" spans="1:21" s="79" customFormat="1" ht="15">
      <c r="A7" s="187" t="s">
        <v>700</v>
      </c>
      <c r="B7" s="178"/>
      <c r="C7" s="179"/>
      <c r="D7" s="179"/>
      <c r="E7" s="178"/>
      <c r="S7" s="199" t="s">
        <v>695</v>
      </c>
      <c r="U7" s="199">
        <f>LEN(A8)</f>
        <v>52</v>
      </c>
    </row>
    <row r="8" spans="1:21" s="72" customFormat="1" ht="60" customHeight="1">
      <c r="A8" s="405" t="s">
        <v>66</v>
      </c>
      <c r="B8" s="406"/>
      <c r="C8" s="406"/>
      <c r="D8" s="406"/>
      <c r="E8" s="406"/>
      <c r="F8" s="406"/>
      <c r="G8" s="406"/>
      <c r="H8" s="406"/>
      <c r="I8" s="406"/>
      <c r="J8" s="406"/>
      <c r="K8" s="406"/>
      <c r="L8" s="406"/>
      <c r="M8" s="406"/>
      <c r="N8" s="406"/>
      <c r="O8" s="406"/>
      <c r="P8" s="406"/>
      <c r="Q8" s="406"/>
      <c r="R8" s="406"/>
      <c r="S8" s="406"/>
      <c r="T8" s="406"/>
      <c r="U8" s="407"/>
    </row>
    <row r="9" spans="1:21" s="72" customFormat="1" ht="15">
      <c r="A9" s="185" t="s">
        <v>701</v>
      </c>
      <c r="B9" s="180"/>
      <c r="C9" s="180"/>
      <c r="D9" s="180"/>
      <c r="E9" s="180"/>
      <c r="F9" s="181"/>
      <c r="G9" s="181"/>
      <c r="H9" s="181"/>
      <c r="I9" s="181"/>
      <c r="J9" s="181"/>
      <c r="K9" s="181"/>
      <c r="L9" s="181"/>
      <c r="M9" s="181"/>
      <c r="N9" s="181"/>
      <c r="O9" s="181"/>
      <c r="P9" s="181"/>
      <c r="Q9" s="181"/>
      <c r="S9" s="199" t="s">
        <v>695</v>
      </c>
      <c r="T9" s="79"/>
      <c r="U9" s="199">
        <f>LEN(A10)</f>
        <v>36</v>
      </c>
    </row>
    <row r="10" spans="1:21" s="72" customFormat="1" ht="60" customHeight="1">
      <c r="A10" s="405" t="s">
        <v>811</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5" t="s">
        <v>702</v>
      </c>
      <c r="B11" s="182"/>
      <c r="C11" s="182"/>
      <c r="D11" s="182"/>
      <c r="E11" s="182"/>
      <c r="F11" s="181"/>
      <c r="G11" s="181"/>
      <c r="H11" s="181"/>
      <c r="I11" s="181"/>
      <c r="J11" s="181"/>
      <c r="K11" s="181"/>
      <c r="L11" s="181"/>
      <c r="M11" s="181"/>
      <c r="N11" s="181"/>
      <c r="O11" s="181"/>
      <c r="S11" s="199" t="s">
        <v>695</v>
      </c>
      <c r="T11" s="79"/>
      <c r="U11" s="199">
        <f>LEN(A12)</f>
        <v>510</v>
      </c>
    </row>
    <row r="12" spans="1:21" s="72" customFormat="1" ht="60" customHeight="1">
      <c r="A12" s="405" t="s">
        <v>812</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5" t="s">
        <v>703</v>
      </c>
      <c r="B13" s="180"/>
      <c r="C13" s="180"/>
      <c r="D13" s="180"/>
      <c r="E13" s="180"/>
      <c r="F13" s="181"/>
      <c r="G13" s="181"/>
      <c r="H13" s="181"/>
      <c r="I13" s="181"/>
      <c r="J13" s="181"/>
      <c r="K13" s="181"/>
      <c r="L13" s="181"/>
      <c r="M13" s="181"/>
      <c r="S13" s="199" t="s">
        <v>695</v>
      </c>
      <c r="T13" s="79"/>
      <c r="U13" s="199">
        <f>LEN(A14)</f>
        <v>71</v>
      </c>
    </row>
    <row r="14" spans="1:21" s="72" customFormat="1" ht="60" customHeight="1">
      <c r="A14" s="405" t="s">
        <v>813</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8" t="s">
        <v>704</v>
      </c>
      <c r="B15" s="183"/>
      <c r="C15" s="183"/>
      <c r="D15" s="183"/>
      <c r="E15" s="184"/>
      <c r="U15" s="199">
        <f>LEN(A16)</f>
        <v>255</v>
      </c>
    </row>
    <row r="16" spans="1:21" s="72" customFormat="1" ht="60" customHeight="1">
      <c r="A16" s="405" t="s">
        <v>814</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7" t="s">
        <v>705</v>
      </c>
      <c r="B17" s="186"/>
      <c r="C17" s="186"/>
      <c r="D17" s="186"/>
      <c r="E17" s="186"/>
      <c r="F17" s="79"/>
      <c r="G17" s="79"/>
      <c r="S17" s="199" t="s">
        <v>695</v>
      </c>
      <c r="T17" s="79"/>
      <c r="U17" s="199">
        <f>LEN(A18)</f>
        <v>171</v>
      </c>
    </row>
    <row r="18" spans="1:21" s="72" customFormat="1" ht="60" customHeight="1">
      <c r="A18" s="405" t="s">
        <v>815</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7" t="s">
        <v>715</v>
      </c>
      <c r="B19" s="186"/>
      <c r="C19" s="186"/>
      <c r="D19" s="186"/>
      <c r="E19" s="186"/>
      <c r="F19" s="79"/>
      <c r="G19" s="79"/>
      <c r="S19" s="199" t="s">
        <v>695</v>
      </c>
      <c r="T19" s="79"/>
      <c r="U19" s="199">
        <f>LEN(A20)</f>
        <v>301</v>
      </c>
    </row>
    <row r="20" spans="1:21" s="72" customFormat="1" ht="60" customHeight="1">
      <c r="A20" s="405" t="s">
        <v>816</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7" t="s">
        <v>706</v>
      </c>
      <c r="B21" s="186"/>
      <c r="C21" s="186"/>
      <c r="D21" s="186"/>
      <c r="E21" s="186"/>
      <c r="F21" s="79"/>
      <c r="G21" s="79"/>
      <c r="S21" s="199" t="s">
        <v>695</v>
      </c>
      <c r="T21" s="79"/>
      <c r="U21" s="199">
        <f>LEN(A22)</f>
        <v>508</v>
      </c>
    </row>
    <row r="22" spans="1:21" s="72" customFormat="1" ht="60" customHeight="1">
      <c r="A22" s="405" t="s">
        <v>817</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7" t="s">
        <v>707</v>
      </c>
      <c r="B23" s="186"/>
      <c r="C23" s="186"/>
      <c r="D23" s="186"/>
      <c r="E23" s="186"/>
      <c r="F23" s="79"/>
      <c r="G23" s="79"/>
      <c r="S23" s="199" t="s">
        <v>695</v>
      </c>
      <c r="T23" s="79"/>
      <c r="U23" s="199">
        <f>LEN(A24)</f>
        <v>398</v>
      </c>
    </row>
    <row r="24" spans="1:21" s="72" customFormat="1" ht="60" customHeight="1">
      <c r="A24" s="405" t="s">
        <v>818</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7" t="s">
        <v>708</v>
      </c>
      <c r="B25" s="186"/>
      <c r="C25" s="186"/>
      <c r="D25" s="186"/>
      <c r="E25" s="186"/>
      <c r="F25" s="79"/>
      <c r="G25" s="79"/>
      <c r="S25" s="199" t="s">
        <v>695</v>
      </c>
      <c r="T25" s="79"/>
      <c r="U25" s="199">
        <f>LEN(A26)</f>
        <v>437</v>
      </c>
    </row>
    <row r="26" spans="1:21" s="72" customFormat="1" ht="60" customHeight="1">
      <c r="A26" s="405" t="s">
        <v>819</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7" t="s">
        <v>709</v>
      </c>
      <c r="B27" s="186"/>
      <c r="C27" s="186"/>
      <c r="D27" s="186"/>
      <c r="E27" s="186"/>
      <c r="F27" s="79"/>
      <c r="G27" s="79"/>
      <c r="S27" s="199" t="s">
        <v>695</v>
      </c>
      <c r="T27" s="79"/>
      <c r="U27" s="199">
        <f>LEN(A28)</f>
        <v>526</v>
      </c>
    </row>
    <row r="28" spans="1:21" s="72" customFormat="1" ht="60" customHeight="1">
      <c r="A28" s="405" t="s">
        <v>820</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7" t="s">
        <v>710</v>
      </c>
      <c r="B29" s="186"/>
      <c r="C29" s="186"/>
      <c r="D29" s="186"/>
      <c r="E29" s="186"/>
      <c r="F29" s="79"/>
      <c r="G29" s="79"/>
      <c r="S29" s="199" t="s">
        <v>695</v>
      </c>
      <c r="T29" s="79"/>
      <c r="U29" s="199">
        <f>LEN(A30)</f>
        <v>76</v>
      </c>
    </row>
    <row r="30" spans="1:21" s="72" customFormat="1" ht="60" customHeight="1">
      <c r="A30" s="405" t="s">
        <v>821</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7" t="s">
        <v>711</v>
      </c>
      <c r="B31" s="178"/>
      <c r="C31" s="178"/>
      <c r="D31" s="178"/>
      <c r="E31" s="178"/>
      <c r="F31" s="79"/>
      <c r="G31" s="79"/>
      <c r="S31" s="199" t="s">
        <v>695</v>
      </c>
      <c r="T31" s="79"/>
      <c r="U31" s="199">
        <f>LEN(A32)</f>
        <v>216</v>
      </c>
    </row>
    <row r="32" spans="1:21" s="72" customFormat="1" ht="60" customHeight="1">
      <c r="A32" s="405" t="s">
        <v>822</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7" t="s">
        <v>714</v>
      </c>
      <c r="B33" s="178"/>
      <c r="C33" s="178"/>
      <c r="D33" s="178"/>
      <c r="E33" s="178"/>
      <c r="F33" s="79"/>
      <c r="G33" s="79"/>
      <c r="S33" s="199" t="s">
        <v>695</v>
      </c>
      <c r="T33" s="79"/>
      <c r="U33" s="199">
        <f>LEN(A34)</f>
        <v>4</v>
      </c>
    </row>
    <row r="34" spans="1:21" s="72" customFormat="1" ht="60" customHeight="1">
      <c r="A34" s="405" t="s">
        <v>823</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8" t="s">
        <v>716</v>
      </c>
      <c r="B36" s="409"/>
      <c r="C36" s="409"/>
      <c r="D36" s="409"/>
      <c r="E36" s="409"/>
      <c r="F36" s="409"/>
      <c r="G36" s="409"/>
      <c r="H36" s="409"/>
      <c r="I36" s="409"/>
      <c r="J36" s="409"/>
      <c r="K36" s="409"/>
      <c r="L36" s="409"/>
      <c r="M36" s="409"/>
      <c r="N36" s="409"/>
      <c r="O36" s="409"/>
      <c r="P36" s="409"/>
      <c r="Q36" s="409"/>
      <c r="R36" s="409"/>
      <c r="S36" s="409"/>
      <c r="T36" s="409"/>
      <c r="U36" s="409"/>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37</v>
      </c>
      <c r="B1" s="205" t="s">
        <v>38</v>
      </c>
      <c r="C1" s="205" t="s">
        <v>37</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12</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13</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845</v>
      </c>
      <c r="C4" s="206" t="str">
        <f>IF(OR(Tablica_A!U15="",Tablica_A!U17="",Tablica_A!U19="",Tablica_A!G17=""),"NIJE zadovoljena","Zadovoljena")</f>
        <v>Zadovoljena</v>
      </c>
    </row>
    <row r="5" spans="1:3" ht="30" customHeight="1">
      <c r="A5" s="206" t="str">
        <f t="shared" si="0"/>
        <v>Zadovoljena</v>
      </c>
      <c r="B5" s="207" t="s">
        <v>846</v>
      </c>
      <c r="C5" s="206" t="str">
        <f>IF(OR(Tablica_A!E21="",Tablica_A!C23="",Tablica_A!M21="",Tablica_A!G19="",Tablica_A!M23="",Tablica_A!S7=""),"NIJE zadovoljena","Zadovoljena")</f>
        <v>Zadovoljena</v>
      </c>
    </row>
    <row r="6" spans="1:3" ht="30" customHeight="1">
      <c r="A6" s="206" t="str">
        <f t="shared" si="0"/>
        <v>Zadovoljena</v>
      </c>
      <c r="B6" s="207" t="s">
        <v>526</v>
      </c>
      <c r="C6" s="206" t="str">
        <f>IF(OR(Tablica_A!C29="",Tablica_A!I29="",Tablica_A!K29="",Tablica_A!O29=""),"NIJE zadovoljena","Zadovoljena")</f>
        <v>Zadovoljena</v>
      </c>
    </row>
    <row r="7" spans="1:14" ht="30" customHeight="1">
      <c r="A7" s="206" t="str">
        <f t="shared" si="0"/>
        <v>Zadovoljena</v>
      </c>
      <c r="B7" s="207" t="s">
        <v>527</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25</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529</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528</v>
      </c>
      <c r="C10" s="206" t="str">
        <f>IF(OR(Tablica_A!U90="",Tablica_A!G115=""),"NIJE zadovoljena","Zadovoljena")</f>
        <v>Zadovoljena</v>
      </c>
    </row>
    <row r="11" spans="1:13" ht="30" customHeight="1">
      <c r="A11" s="206" t="str">
        <f t="shared" si="0"/>
        <v>Zadovoljena</v>
      </c>
      <c r="B11" s="213" t="s">
        <v>16</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14</v>
      </c>
      <c r="C12" s="212" t="str">
        <f>IF(OR(SUM(Tablica_A!U95:U115)&gt;100,SUM(Tablica_A!S95:S115)&gt;(SUM(Tablica_A!K121:K137)+SUM(Tablica_A!U121:U137))),"NIJE Zadovoljena","Zadovoljena")</f>
        <v>Zadovoljena</v>
      </c>
    </row>
    <row r="13" spans="1:14" ht="60" customHeight="1">
      <c r="A13" s="206" t="str">
        <f t="shared" si="0"/>
        <v>Zadovoljena</v>
      </c>
      <c r="B13" s="213" t="s">
        <v>530</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17</v>
      </c>
      <c r="C14" s="206" t="str">
        <f>IF(AND(Tablica_A!K121="",Tablica_A!U121=""),"NIJE zadovoljena","Zadovoljena")</f>
        <v>Zadovoljena</v>
      </c>
    </row>
    <row r="15" spans="1:21" ht="30" customHeight="1">
      <c r="A15" s="206" t="str">
        <f t="shared" si="0"/>
        <v>Zadovoljena</v>
      </c>
      <c r="B15" s="213" t="s">
        <v>18</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168</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19</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20</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21</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532</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533</v>
      </c>
      <c r="C21" s="206" t="str">
        <f>IF(OR(Tablica_A!K158="",Tablica_A!K160="",Tablica_A!O160=""),"NIJE zadovoljena","Zadovoljena")</f>
        <v>Zadovoljena</v>
      </c>
    </row>
    <row r="22" spans="1:13" ht="45" customHeight="1">
      <c r="A22" s="206" t="str">
        <f t="shared" si="0"/>
        <v>Zadovoljena</v>
      </c>
      <c r="B22" s="213" t="s">
        <v>22</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167</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23</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24</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169</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170</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26</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2005-03-31T10:03:57Z</cp:lastPrinted>
  <dcterms:created xsi:type="dcterms:W3CDTF">2003-11-03T18:41:47Z</dcterms:created>
  <dcterms:modified xsi:type="dcterms:W3CDTF">2005-03-31T10:04:13Z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